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Оборотная ведомость " sheetId="1" r:id="rId1"/>
  </sheets>
  <definedNames/>
  <calcPr fullCalcOnLoad="1"/>
</workbook>
</file>

<file path=xl/sharedStrings.xml><?xml version="1.0" encoding="utf-8"?>
<sst xmlns="http://schemas.openxmlformats.org/spreadsheetml/2006/main" count="1324" uniqueCount="400">
  <si>
    <t>ОБОРОТНАЯ ВЕДОМОСТЬ</t>
  </si>
  <si>
    <t>по счету Зб 21</t>
  </si>
  <si>
    <t>Основные средства стоимостью до 3000 рублей включительно в эксплуатации</t>
  </si>
  <si>
    <t>за период с 12.08.2014 по 12.08.2014</t>
  </si>
  <si>
    <t/>
  </si>
  <si>
    <t>КОДЫ</t>
  </si>
  <si>
    <t>по ОКУД</t>
  </si>
  <si>
    <t>Учреждение</t>
  </si>
  <si>
    <t>Муниципальное бюджетное дошкольное образовательное учреждение детский сад общеразвивающего вида "Звездочка"</t>
  </si>
  <si>
    <t>по ОКПО</t>
  </si>
  <si>
    <t>48731440</t>
  </si>
  <si>
    <t>Структурное подразделение</t>
  </si>
  <si>
    <t>МБДОУ ДС  ОВ "Звездочка" [Департамент образования Администрации города Новый Уренгой]</t>
  </si>
  <si>
    <t>по КСП</t>
  </si>
  <si>
    <t>102030000</t>
  </si>
  <si>
    <t>Единица измерения: руб.</t>
  </si>
  <si>
    <t>по ОКЕИ</t>
  </si>
  <si>
    <t>383</t>
  </si>
  <si>
    <t xml:space="preserve">Вид деятельности  </t>
  </si>
  <si>
    <t>Код строки</t>
  </si>
  <si>
    <t>Инв. номер</t>
  </si>
  <si>
    <t>Наименование</t>
  </si>
  <si>
    <t>ОКЕИ</t>
  </si>
  <si>
    <t>Цена</t>
  </si>
  <si>
    <t>Остаток на 12.08.2014</t>
  </si>
  <si>
    <t>Кол-во</t>
  </si>
  <si>
    <t>Сумма</t>
  </si>
  <si>
    <t>Обороты за период</t>
  </si>
  <si>
    <t>Дебет</t>
  </si>
  <si>
    <t>Кредит</t>
  </si>
  <si>
    <t>Остаток на 13.08.2014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</si>
  <si>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</si>
  <si>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</si>
  <si>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</si>
  <si>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</si>
  <si>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</si>
  <si>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</si>
  <si>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</si>
  <si>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</si>
  <si>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</si>
  <si>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</si>
  <si>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</si>
  <si>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</si>
  <si>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</si>
  <si>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101.34.-0006</t>
  </si>
  <si>
    <t>DVDплеер-bbk dv412si</t>
  </si>
  <si>
    <t>шт</t>
  </si>
  <si>
    <t>013.8.0869</t>
  </si>
  <si>
    <t>Motor Set XS Lego</t>
  </si>
  <si>
    <t>013.8.0870</t>
  </si>
  <si>
    <t>Motor Set XМ  Lego</t>
  </si>
  <si>
    <t>1321000033</t>
  </si>
  <si>
    <t>ароматизатор воздуха VITEK</t>
  </si>
  <si>
    <t>101.36.-0111</t>
  </si>
  <si>
    <t>Банкетка  2-х мест Зелёный 110</t>
  </si>
  <si>
    <t>101.36.-0113</t>
  </si>
  <si>
    <t xml:space="preserve">Банкетка 2-х мест </t>
  </si>
  <si>
    <t>101.36.-0110</t>
  </si>
  <si>
    <t>Банкетка 2-х мест Бежевый 276</t>
  </si>
  <si>
    <t>101.34.-0017</t>
  </si>
  <si>
    <t>бесперебойник-POWERCOM</t>
  </si>
  <si>
    <t>013.8.0865</t>
  </si>
  <si>
    <t>Большие строительные платы</t>
  </si>
  <si>
    <t>101.36.-0242</t>
  </si>
  <si>
    <t>вешалка ряжений</t>
  </si>
  <si>
    <t>101.34.-0002</t>
  </si>
  <si>
    <t>гастроемкость GN 1/1-40</t>
  </si>
  <si>
    <t>гастроемкость GN 1/1-65</t>
  </si>
  <si>
    <t>гастроемкость GN 1/1-100</t>
  </si>
  <si>
    <t>14</t>
  </si>
  <si>
    <t>гастроемкость GN 1/1-150</t>
  </si>
  <si>
    <t>15</t>
  </si>
  <si>
    <t>гастроемкость GN 1/2-20</t>
  </si>
  <si>
    <t>16</t>
  </si>
  <si>
    <t>1321000151</t>
  </si>
  <si>
    <t>гиппоксикатор "Вершинка"</t>
  </si>
  <si>
    <t>17</t>
  </si>
  <si>
    <t>101.38.-0043</t>
  </si>
  <si>
    <t>дом медвежонка Винни lego</t>
  </si>
  <si>
    <t>18</t>
  </si>
  <si>
    <t>19</t>
  </si>
  <si>
    <t>1321000228</t>
  </si>
  <si>
    <t>дорожка ковровая</t>
  </si>
  <si>
    <t>м2</t>
  </si>
  <si>
    <t>53</t>
  </si>
  <si>
    <t>20</t>
  </si>
  <si>
    <t>101.38.-0001</t>
  </si>
  <si>
    <t>доска на 4 роликах</t>
  </si>
  <si>
    <t>21</t>
  </si>
  <si>
    <t>013.4.1482</t>
  </si>
  <si>
    <t>жесткий диск WD 1 Tb</t>
  </si>
  <si>
    <t>22</t>
  </si>
  <si>
    <t>1321000274</t>
  </si>
  <si>
    <t>звездная сеть с контролером</t>
  </si>
  <si>
    <t>23</t>
  </si>
  <si>
    <t>1321000275</t>
  </si>
  <si>
    <t>зеркало</t>
  </si>
  <si>
    <t>24</t>
  </si>
  <si>
    <t>1321000289</t>
  </si>
  <si>
    <t>зеркальный шар с приводом</t>
  </si>
  <si>
    <t>25</t>
  </si>
  <si>
    <t>1321000334</t>
  </si>
  <si>
    <t xml:space="preserve">карниз </t>
  </si>
  <si>
    <t>43</t>
  </si>
  <si>
    <t>26</t>
  </si>
  <si>
    <t>013.8.0852</t>
  </si>
  <si>
    <t>книга для учителя "первые конструкции" Lego</t>
  </si>
  <si>
    <t>27</t>
  </si>
  <si>
    <t>013.8.0858</t>
  </si>
  <si>
    <t>книга для учителя( на СД)</t>
  </si>
  <si>
    <t>28</t>
  </si>
  <si>
    <t>101.36.-0106</t>
  </si>
  <si>
    <t>Ковровая дорожка 1,20</t>
  </si>
  <si>
    <t>100</t>
  </si>
  <si>
    <t>29</t>
  </si>
  <si>
    <t>1380000067</t>
  </si>
  <si>
    <t>комплект заданий "Простые механизмы"</t>
  </si>
  <si>
    <t>30</t>
  </si>
  <si>
    <t>1380000068</t>
  </si>
  <si>
    <t>31</t>
  </si>
  <si>
    <t>1321000585</t>
  </si>
  <si>
    <t>костюм "Зима" взр.</t>
  </si>
  <si>
    <t>32</t>
  </si>
  <si>
    <t>1321000633</t>
  </si>
  <si>
    <t>костюм "Лето"</t>
  </si>
  <si>
    <t>33</t>
  </si>
  <si>
    <t>1321000687</t>
  </si>
  <si>
    <t>костюм "Осень"</t>
  </si>
  <si>
    <t>34</t>
  </si>
  <si>
    <t>1321000721</t>
  </si>
  <si>
    <t>костюм "Русский народный"</t>
  </si>
  <si>
    <t>35</t>
  </si>
  <si>
    <t>101.36.-0100</t>
  </si>
  <si>
    <t>костюм Деда Мороза</t>
  </si>
  <si>
    <t>36</t>
  </si>
  <si>
    <t>1321000806</t>
  </si>
  <si>
    <t xml:space="preserve">кресло </t>
  </si>
  <si>
    <t>37</t>
  </si>
  <si>
    <t>1321000825</t>
  </si>
  <si>
    <t>кровать</t>
  </si>
  <si>
    <t>49</t>
  </si>
  <si>
    <t>38</t>
  </si>
  <si>
    <t>1321000837</t>
  </si>
  <si>
    <t>кровать- манеж</t>
  </si>
  <si>
    <t>39</t>
  </si>
  <si>
    <t>101.34.-0012</t>
  </si>
  <si>
    <t>кронштейн TUAREX 5006grey</t>
  </si>
  <si>
    <t>40</t>
  </si>
  <si>
    <t>101.34.-0004</t>
  </si>
  <si>
    <t>крышка гастроемкости GN1/1</t>
  </si>
  <si>
    <t>41</t>
  </si>
  <si>
    <t>101.36.-0102</t>
  </si>
  <si>
    <t>кукла -костюм "Чебурашка"</t>
  </si>
  <si>
    <t>42</t>
  </si>
  <si>
    <t>101.36.-0101</t>
  </si>
  <si>
    <t>кукла-костюм "Крокодил Гена"</t>
  </si>
  <si>
    <t>1321000882</t>
  </si>
  <si>
    <t>кушетка медицинская</t>
  </si>
  <si>
    <t>44</t>
  </si>
  <si>
    <t>1321000905</t>
  </si>
  <si>
    <t>лампа "Вулкан"</t>
  </si>
  <si>
    <t>45</t>
  </si>
  <si>
    <t>013.8.0886</t>
  </si>
  <si>
    <t>малые строительные платы</t>
  </si>
  <si>
    <t>46</t>
  </si>
  <si>
    <t>1321000966</t>
  </si>
  <si>
    <t>мат гимнастический</t>
  </si>
  <si>
    <t>47</t>
  </si>
  <si>
    <t>101.34.-0009</t>
  </si>
  <si>
    <t>микрофон SONY F V120</t>
  </si>
  <si>
    <t>48</t>
  </si>
  <si>
    <t>101.38.-0044</t>
  </si>
  <si>
    <t>мольберт прозрачный</t>
  </si>
  <si>
    <t>50</t>
  </si>
  <si>
    <t>1321001066</t>
  </si>
  <si>
    <t>мясорубка ELENBERG</t>
  </si>
  <si>
    <t>51</t>
  </si>
  <si>
    <t>105360340</t>
  </si>
  <si>
    <t>мяч</t>
  </si>
  <si>
    <t>52</t>
  </si>
  <si>
    <t>013.8.0909</t>
  </si>
  <si>
    <t>набор большие строительные платы Lego</t>
  </si>
  <si>
    <t>013.8.0859</t>
  </si>
  <si>
    <t>Набор конструктор Простые механизмы lego</t>
  </si>
  <si>
    <t>54</t>
  </si>
  <si>
    <t>013.8.0902</t>
  </si>
  <si>
    <t>набор мини фигурок " Рабочие и служащие"Lego</t>
  </si>
  <si>
    <t>55</t>
  </si>
  <si>
    <t>013.8.0901</t>
  </si>
  <si>
    <t xml:space="preserve">набор окна двери и черепица для крыши Lego </t>
  </si>
  <si>
    <t>56</t>
  </si>
  <si>
    <t>013.8.0908</t>
  </si>
  <si>
    <t>набор строительные кирпичики  Lego</t>
  </si>
  <si>
    <t>57</t>
  </si>
  <si>
    <t>1321001184</t>
  </si>
  <si>
    <t>огнетушитель</t>
  </si>
  <si>
    <t>58</t>
  </si>
  <si>
    <t>1321001212</t>
  </si>
  <si>
    <t>панно "Бесконечность"</t>
  </si>
  <si>
    <t>59</t>
  </si>
  <si>
    <t>1321001214</t>
  </si>
  <si>
    <t>панно "Кривое зеркало" дет.</t>
  </si>
  <si>
    <t>60</t>
  </si>
  <si>
    <t>1321001249</t>
  </si>
  <si>
    <t>парта ученическая двухместная</t>
  </si>
  <si>
    <t>61</t>
  </si>
  <si>
    <t>101.38.-0045</t>
  </si>
  <si>
    <t>передвижной игровой стол с крышкой для занятия с водой и песком</t>
  </si>
  <si>
    <t>62</t>
  </si>
  <si>
    <t>63</t>
  </si>
  <si>
    <t>101.36.-0109</t>
  </si>
  <si>
    <t>Планка торцевая унив. ПЗ</t>
  </si>
  <si>
    <t>64</t>
  </si>
  <si>
    <t>101.36.-0114</t>
  </si>
  <si>
    <t>Плинтус с заглушками</t>
  </si>
  <si>
    <t>65</t>
  </si>
  <si>
    <t>101.38.-0015</t>
  </si>
  <si>
    <t>пожарная станция lego</t>
  </si>
  <si>
    <t>66</t>
  </si>
  <si>
    <t>67</t>
  </si>
  <si>
    <t>101.36.-0241</t>
  </si>
  <si>
    <t>полотенечница 5-ти секционная</t>
  </si>
  <si>
    <t>68</t>
  </si>
  <si>
    <t>101.36.-0103</t>
  </si>
  <si>
    <t>полотенечница навесная 2-х ярусная</t>
  </si>
  <si>
    <t>69</t>
  </si>
  <si>
    <t>1321001360</t>
  </si>
  <si>
    <t>полотенечница настенная</t>
  </si>
  <si>
    <t>70</t>
  </si>
  <si>
    <t>1380000071</t>
  </si>
  <si>
    <t>програмное обеспечение " Построй свою историю" Lego</t>
  </si>
  <si>
    <t>71</t>
  </si>
  <si>
    <t>1321001414</t>
  </si>
  <si>
    <t>пуфик</t>
  </si>
  <si>
    <t>72</t>
  </si>
  <si>
    <t>1321001417</t>
  </si>
  <si>
    <t>пуфик-кресло с гранулами</t>
  </si>
  <si>
    <t>73</t>
  </si>
  <si>
    <t>013.4.1478</t>
  </si>
  <si>
    <t>радиочастотный кабель КВК+2*0,75</t>
  </si>
  <si>
    <t>700</t>
  </si>
  <si>
    <t>74</t>
  </si>
  <si>
    <t>013.4.1480</t>
  </si>
  <si>
    <t>разъем BNC</t>
  </si>
  <si>
    <t>75</t>
  </si>
  <si>
    <t>1321001437</t>
  </si>
  <si>
    <t>решетка радиаторная</t>
  </si>
  <si>
    <t>76</t>
  </si>
  <si>
    <t>1321001440</t>
  </si>
  <si>
    <t>ростомер</t>
  </si>
  <si>
    <t>77</t>
  </si>
  <si>
    <t>1321001485</t>
  </si>
  <si>
    <t>светильник "Пламя"</t>
  </si>
  <si>
    <t>78</t>
  </si>
  <si>
    <t>1321001487</t>
  </si>
  <si>
    <t>светильник "Фонтан света"</t>
  </si>
  <si>
    <t>79</t>
  </si>
  <si>
    <t>1321001496</t>
  </si>
  <si>
    <t>сейф</t>
  </si>
  <si>
    <t>80</t>
  </si>
  <si>
    <t>1321001510</t>
  </si>
  <si>
    <t>сенсорная тропа для ног</t>
  </si>
  <si>
    <t>81</t>
  </si>
  <si>
    <t>101.36.-0243</t>
  </si>
  <si>
    <t>скамейка</t>
  </si>
  <si>
    <t>82</t>
  </si>
  <si>
    <t>013.6.2262</t>
  </si>
  <si>
    <t>скамейка к шкафу 4-х секц</t>
  </si>
  <si>
    <t>83</t>
  </si>
  <si>
    <t>1321001585</t>
  </si>
  <si>
    <t>стенд "Белочка"</t>
  </si>
  <si>
    <t>84</t>
  </si>
  <si>
    <t>1321001639</t>
  </si>
  <si>
    <t>стол 1-тумбовый</t>
  </si>
  <si>
    <t>85</t>
  </si>
  <si>
    <t>1321001661</t>
  </si>
  <si>
    <t>стол журнальный с росписью</t>
  </si>
  <si>
    <t>86</t>
  </si>
  <si>
    <t>1321001672</t>
  </si>
  <si>
    <t>стол круглый</t>
  </si>
  <si>
    <t>87</t>
  </si>
  <si>
    <t>1321001691</t>
  </si>
  <si>
    <t>стол письменный</t>
  </si>
  <si>
    <t>88</t>
  </si>
  <si>
    <t>101.36.-0117</t>
  </si>
  <si>
    <t>89</t>
  </si>
  <si>
    <t>1321001694</t>
  </si>
  <si>
    <t>стол пластмассовый дет.</t>
  </si>
  <si>
    <t>90</t>
  </si>
  <si>
    <t>013.6.2226</t>
  </si>
  <si>
    <t>стол прямоугольный</t>
  </si>
  <si>
    <t>91</t>
  </si>
  <si>
    <t>1321001719</t>
  </si>
  <si>
    <t>стол трапецевидный</t>
  </si>
  <si>
    <t>92</t>
  </si>
  <si>
    <t>101.36.-0119</t>
  </si>
  <si>
    <t>столешница</t>
  </si>
  <si>
    <t>93</t>
  </si>
  <si>
    <t>101.36.-0112</t>
  </si>
  <si>
    <t xml:space="preserve">Столешница </t>
  </si>
  <si>
    <t>94</t>
  </si>
  <si>
    <t>101.36.-0115</t>
  </si>
  <si>
    <t>Столешница ПФК 02.80 80*60</t>
  </si>
  <si>
    <t>95</t>
  </si>
  <si>
    <t>1321001766</t>
  </si>
  <si>
    <t>стул дет.</t>
  </si>
  <si>
    <t>96</t>
  </si>
  <si>
    <t>013.6.2243</t>
  </si>
  <si>
    <t>стул детский</t>
  </si>
  <si>
    <t>97</t>
  </si>
  <si>
    <t>101.36.-0104</t>
  </si>
  <si>
    <t>стул детский регулируемый</t>
  </si>
  <si>
    <t>98</t>
  </si>
  <si>
    <t>101.36.-0105</t>
  </si>
  <si>
    <t>стул для поситителей цвет черный</t>
  </si>
  <si>
    <t>99</t>
  </si>
  <si>
    <t>101.36.-0118</t>
  </si>
  <si>
    <t>стул на регулируемых ножках</t>
  </si>
  <si>
    <t>139</t>
  </si>
  <si>
    <t>101.36.-0245</t>
  </si>
  <si>
    <t>101</t>
  </si>
  <si>
    <t>1321001776</t>
  </si>
  <si>
    <t>стул офисный</t>
  </si>
  <si>
    <t>102</t>
  </si>
  <si>
    <t>1321001782</t>
  </si>
  <si>
    <t>стул разноростовой</t>
  </si>
  <si>
    <t>103</t>
  </si>
  <si>
    <t>101.34.-0025</t>
  </si>
  <si>
    <t>Телефон Panasonic KX-TS 2363 RUW</t>
  </si>
  <si>
    <t>104</t>
  </si>
  <si>
    <t>013.8.0846</t>
  </si>
  <si>
    <t>тематический набор " Люди мира "</t>
  </si>
  <si>
    <t>105</t>
  </si>
  <si>
    <t>1321001839</t>
  </si>
  <si>
    <t>термосумка</t>
  </si>
  <si>
    <t>106</t>
  </si>
  <si>
    <t>1321001857</t>
  </si>
  <si>
    <t>трапеция с гранулами</t>
  </si>
  <si>
    <t>107</t>
  </si>
  <si>
    <t>101.34.-0005</t>
  </si>
  <si>
    <t>утюг TEFAL FV437E0</t>
  </si>
  <si>
    <t>108</t>
  </si>
  <si>
    <t>013.6.0846</t>
  </si>
  <si>
    <t>шары для сухого бассейна</t>
  </si>
  <si>
    <t>1 080</t>
  </si>
  <si>
    <t>109</t>
  </si>
  <si>
    <t>1321001989</t>
  </si>
  <si>
    <t>ширма</t>
  </si>
  <si>
    <t>110</t>
  </si>
  <si>
    <t>1321002015</t>
  </si>
  <si>
    <t>шкаф д/одежды 4х-секц.со скамейкой.</t>
  </si>
  <si>
    <t>111</t>
  </si>
  <si>
    <t>1321002022</t>
  </si>
  <si>
    <t>шкаф для детской одежды</t>
  </si>
  <si>
    <t>112</t>
  </si>
  <si>
    <t>1321002026</t>
  </si>
  <si>
    <t>шкаф для игрушек</t>
  </si>
  <si>
    <t>113</t>
  </si>
  <si>
    <t>1321002042</t>
  </si>
  <si>
    <t>шкаф кухонный с подвеской</t>
  </si>
  <si>
    <t>114</t>
  </si>
  <si>
    <t>1321002043</t>
  </si>
  <si>
    <t>шкаф медицинский</t>
  </si>
  <si>
    <t>115</t>
  </si>
  <si>
    <t>1321002044</t>
  </si>
  <si>
    <t>шкаф металлический (Сейф)</t>
  </si>
  <si>
    <t>116</t>
  </si>
  <si>
    <t>1321002057</t>
  </si>
  <si>
    <t>шкаф с антресолем</t>
  </si>
  <si>
    <t>117</t>
  </si>
  <si>
    <t>1321002084</t>
  </si>
  <si>
    <t>штамп</t>
  </si>
  <si>
    <t>118</t>
  </si>
  <si>
    <t>013.6.2891</t>
  </si>
  <si>
    <t>штора</t>
  </si>
  <si>
    <t>119</t>
  </si>
  <si>
    <t>9999999999</t>
  </si>
  <si>
    <t>штора вуаль</t>
  </si>
  <si>
    <t>120</t>
  </si>
  <si>
    <t>013.6.2892</t>
  </si>
  <si>
    <t>штора портьерная</t>
  </si>
  <si>
    <t>121</t>
  </si>
  <si>
    <t>101.36.-0116</t>
  </si>
  <si>
    <t>штора тюлевая</t>
  </si>
  <si>
    <t>122</t>
  </si>
  <si>
    <t>1321002198</t>
  </si>
  <si>
    <t>эл.дрель с перфоратором</t>
  </si>
  <si>
    <t>123</t>
  </si>
  <si>
    <t>101.34.-0106</t>
  </si>
  <si>
    <t>Этнокалендарь России. 2013. ЯНАО</t>
  </si>
  <si>
    <t>200</t>
  </si>
  <si>
    <t xml:space="preserve">Итого </t>
  </si>
  <si>
    <t>3 202</t>
  </si>
  <si>
    <t>Исполнитель:</t>
  </si>
  <si>
    <t>Баисова А. Я.</t>
  </si>
  <si>
    <t>должность</t>
  </si>
  <si>
    <t>подпись</t>
  </si>
  <si>
    <t>Расшифровка подписи</t>
  </si>
  <si>
    <t>Главный бухгалтер:</t>
  </si>
  <si>
    <t>Чернега А. 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</si>
</sst>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i/>
      <sz val="9"/>
      <color indexed="8"/>
      <name val="Times New Roman"/>
      <family val="0"/>
    </font>
    <font>
      <sz val="8"/>
      <color indexed="8"/>
      <name val="Tahoma"/>
      <family val="0"/>
    </font>
    <font>
      <sz val="6"/>
      <color indexed="8"/>
      <name val="Tahoma"/>
      <family val="0"/>
    </font>
    <font>
      <b/>
      <sz val="7"/>
      <color indexed="8"/>
      <name val="Tahoma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8" fillId="33" borderId="10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top" wrapText="1"/>
    </xf>
    <xf numFmtId="0" fontId="9" fillId="33" borderId="12" xfId="0" applyNumberFormat="1" applyFont="1" applyFill="1" applyBorder="1" applyAlignment="1">
      <alignment horizontal="center" vertical="top" wrapText="1"/>
    </xf>
    <xf numFmtId="0" fontId="9" fillId="33" borderId="13" xfId="0" applyNumberFormat="1" applyFont="1" applyFill="1" applyBorder="1" applyAlignment="1">
      <alignment horizontal="center" vertical="top" wrapText="1"/>
    </xf>
    <xf numFmtId="0" fontId="8" fillId="33" borderId="14" xfId="0" applyNumberFormat="1" applyFont="1" applyFill="1" applyBorder="1" applyAlignment="1">
      <alignment horizontal="center" vertical="top" wrapText="1"/>
    </xf>
    <xf numFmtId="0" fontId="8" fillId="33" borderId="14" xfId="0" applyNumberFormat="1" applyFont="1" applyFill="1" applyBorder="1" applyAlignment="1">
      <alignment horizontal="left" vertical="top" wrapText="1"/>
    </xf>
    <xf numFmtId="0" fontId="8" fillId="33" borderId="14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4" fontId="8" fillId="33" borderId="15" xfId="0" applyNumberFormat="1" applyFont="1" applyFill="1" applyBorder="1" applyAlignment="1">
      <alignment horizontal="right" vertical="top" wrapText="1"/>
    </xf>
    <xf numFmtId="0" fontId="10" fillId="33" borderId="16" xfId="0" applyNumberFormat="1" applyFont="1" applyFill="1" applyBorder="1" applyAlignment="1">
      <alignment horizontal="right" vertical="top" wrapText="1"/>
    </xf>
    <xf numFmtId="0" fontId="10" fillId="33" borderId="17" xfId="0" applyNumberFormat="1" applyFont="1" applyFill="1" applyBorder="1" applyAlignment="1">
      <alignment horizontal="right" vertical="top" wrapText="1"/>
    </xf>
    <xf numFmtId="4" fontId="10" fillId="33" borderId="18" xfId="0" applyNumberFormat="1" applyFont="1" applyFill="1" applyBorder="1" applyAlignment="1">
      <alignment horizontal="right" vertical="top" wrapText="1"/>
    </xf>
    <xf numFmtId="0" fontId="6" fillId="33" borderId="0" xfId="0" applyNumberFormat="1" applyFont="1" applyFill="1" applyAlignment="1">
      <alignment horizontal="left" vertical="top" wrapText="1"/>
    </xf>
    <xf numFmtId="0" fontId="6" fillId="33" borderId="0" xfId="0" applyNumberFormat="1" applyFont="1" applyFill="1" applyAlignment="1">
      <alignment horizontal="left" vertical="top" wrapText="1"/>
    </xf>
    <xf numFmtId="0" fontId="12" fillId="33" borderId="19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3" borderId="0" xfId="0" applyNumberFormat="1" applyFont="1" applyFill="1" applyAlignment="1">
      <alignment horizontal="left" wrapText="1"/>
    </xf>
    <xf numFmtId="0" fontId="6" fillId="33" borderId="0" xfId="0" applyNumberFormat="1" applyFont="1" applyFill="1" applyAlignment="1">
      <alignment horizontal="center" wrapText="1"/>
    </xf>
    <xf numFmtId="0" fontId="11" fillId="33" borderId="0" xfId="0" applyNumberFormat="1" applyFont="1" applyFill="1" applyAlignment="1">
      <alignment horizontal="center" vertical="top" wrapText="1"/>
    </xf>
    <xf numFmtId="0" fontId="10" fillId="33" borderId="17" xfId="0" applyNumberFormat="1" applyFont="1" applyFill="1" applyBorder="1" applyAlignment="1">
      <alignment horizontal="right" vertical="top" wrapText="1"/>
    </xf>
    <xf numFmtId="0" fontId="10" fillId="33" borderId="16" xfId="0" applyNumberFormat="1" applyFont="1" applyFill="1" applyBorder="1" applyAlignment="1">
      <alignment horizontal="right" vertical="top" wrapText="1"/>
    </xf>
    <xf numFmtId="4" fontId="10" fillId="33" borderId="17" xfId="0" applyNumberFormat="1" applyFont="1" applyFill="1" applyBorder="1" applyAlignment="1">
      <alignment horizontal="right" vertical="top" wrapText="1"/>
    </xf>
    <xf numFmtId="4" fontId="8" fillId="33" borderId="10" xfId="0" applyNumberFormat="1" applyFont="1" applyFill="1" applyBorder="1" applyAlignment="1">
      <alignment horizontal="right" vertical="top" wrapText="1"/>
    </xf>
    <xf numFmtId="0" fontId="8" fillId="33" borderId="14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8" fillId="33" borderId="14" xfId="0" applyNumberFormat="1" applyFont="1" applyFill="1" applyBorder="1" applyAlignment="1">
      <alignment horizontal="left" vertical="top" wrapText="1"/>
    </xf>
    <xf numFmtId="4" fontId="8" fillId="33" borderId="14" xfId="0" applyNumberFormat="1" applyFont="1" applyFill="1" applyBorder="1" applyAlignment="1">
      <alignment horizontal="right" vertical="top" wrapText="1"/>
    </xf>
    <xf numFmtId="0" fontId="9" fillId="33" borderId="12" xfId="0" applyNumberFormat="1" applyFont="1" applyFill="1" applyBorder="1" applyAlignment="1">
      <alignment horizontal="center" vertical="top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8" fillId="33" borderId="14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21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6" fillId="33" borderId="0" xfId="0" applyNumberFormat="1" applyFont="1" applyFill="1" applyAlignment="1">
      <alignment horizontal="left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6" fillId="33" borderId="22" xfId="0" applyNumberFormat="1" applyFont="1" applyFill="1" applyBorder="1" applyAlignment="1">
      <alignment horizontal="center" vertical="center" wrapText="1"/>
    </xf>
    <xf numFmtId="0" fontId="6" fillId="33" borderId="23" xfId="0" applyNumberFormat="1" applyFont="1" applyFill="1" applyBorder="1" applyAlignment="1">
      <alignment horizontal="center" vertical="center" wrapText="1"/>
    </xf>
    <xf numFmtId="0" fontId="7" fillId="33" borderId="24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25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right" wrapText="1"/>
    </xf>
    <xf numFmtId="0" fontId="6" fillId="33" borderId="2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47"/>
  <sheetViews>
    <sheetView tabSelected="1" zoomScalePageLayoutView="0" workbookViewId="0" topLeftCell="A118">
      <selection activeCell="A1" sqref="A1:AJ1"/>
    </sheetView>
  </sheetViews>
  <sheetFormatPr defaultColWidth="9.140625" defaultRowHeight="12.75"/>
  <cols>
    <col min="1" max="1" width="5.7109375" style="1" customWidth="1"/>
    <col min="2" max="2" width="9.7109375" style="1" customWidth="1"/>
    <col min="3" max="3" width="3.7109375" style="1" customWidth="1"/>
    <col min="4" max="4" width="2.7109375" style="1" customWidth="1"/>
    <col min="5" max="5" width="0.13671875" style="1" customWidth="1"/>
    <col min="6" max="6" width="19.7109375" style="1" customWidth="1"/>
    <col min="7" max="7" width="1.7109375" style="1" customWidth="1"/>
    <col min="8" max="8" width="4.7109375" style="1" customWidth="1"/>
    <col min="9" max="10" width="0.13671875" style="1" customWidth="1"/>
    <col min="11" max="11" width="6.7109375" style="1" customWidth="1"/>
    <col min="12" max="13" width="0.13671875" style="1" customWidth="1"/>
    <col min="14" max="14" width="2.7109375" style="1" customWidth="1"/>
    <col min="15" max="16" width="0.13671875" style="1" customWidth="1"/>
    <col min="17" max="17" width="1.7109375" style="1" customWidth="1"/>
    <col min="18" max="18" width="7.7109375" style="1" customWidth="1"/>
    <col min="19" max="19" width="0.13671875" style="1" customWidth="1"/>
    <col min="20" max="20" width="3.7109375" style="1" customWidth="1"/>
    <col min="21" max="21" width="8.7109375" style="1" customWidth="1"/>
    <col min="22" max="22" width="1.7109375" style="1" customWidth="1"/>
    <col min="23" max="23" width="0.13671875" style="1" customWidth="1"/>
    <col min="24" max="24" width="2.7109375" style="1" customWidth="1"/>
    <col min="25" max="25" width="0.13671875" style="1" customWidth="1"/>
    <col min="26" max="26" width="2.7109375" style="1" customWidth="1"/>
    <col min="27" max="27" width="4.7109375" style="1" customWidth="1"/>
    <col min="28" max="28" width="11.7109375" style="1" customWidth="1"/>
    <col min="29" max="29" width="8.7109375" style="1" customWidth="1"/>
    <col min="30" max="30" width="1.7109375" style="1" customWidth="1"/>
    <col min="31" max="31" width="3.7109375" style="1" customWidth="1"/>
    <col min="32" max="32" width="2.7109375" style="1" customWidth="1"/>
    <col min="33" max="34" width="3.7109375" style="1" customWidth="1"/>
    <col min="35" max="35" width="9.7109375" style="1" customWidth="1"/>
    <col min="36" max="36" width="11.7109375" style="1" customWidth="1"/>
  </cols>
  <sheetData>
    <row r="1" spans="1:36" s="1" customFormat="1" ht="15.7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</row>
    <row r="2" spans="1:36" s="1" customFormat="1" ht="15.7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</row>
    <row r="3" spans="1:36" s="1" customFormat="1" ht="15.75" customHeight="1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</row>
    <row r="4" spans="1:36" s="1" customFormat="1" ht="16.5" customHeight="1">
      <c r="A4" s="46" t="s">
        <v>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</row>
    <row r="5" spans="1:36" s="1" customFormat="1" ht="16.5" customHeight="1">
      <c r="A5" s="42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</row>
    <row r="6" spans="1:36" s="1" customFormat="1" ht="15.75" customHeight="1">
      <c r="A6" s="42" t="s">
        <v>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3" t="s">
        <v>5</v>
      </c>
      <c r="AI6" s="43"/>
      <c r="AJ6" s="43"/>
    </row>
    <row r="7" spans="1:36" s="1" customFormat="1" ht="15" customHeight="1">
      <c r="A7" s="42" t="s">
        <v>4</v>
      </c>
      <c r="B7" s="42"/>
      <c r="C7" s="42"/>
      <c r="D7" s="42"/>
      <c r="E7" s="42"/>
      <c r="F7" s="42"/>
      <c r="G7" s="42"/>
      <c r="H7" s="37" t="s">
        <v>4</v>
      </c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44" t="s">
        <v>4</v>
      </c>
      <c r="V7" s="44"/>
      <c r="W7" s="44"/>
      <c r="X7" s="44"/>
      <c r="Y7" s="44"/>
      <c r="Z7" s="44"/>
      <c r="AA7" s="44"/>
      <c r="AB7" s="44"/>
      <c r="AC7" s="44"/>
      <c r="AD7" s="36" t="s">
        <v>6</v>
      </c>
      <c r="AE7" s="36"/>
      <c r="AF7" s="36"/>
      <c r="AG7" s="36"/>
      <c r="AH7" s="45" t="s">
        <v>4</v>
      </c>
      <c r="AI7" s="45"/>
      <c r="AJ7" s="45"/>
    </row>
    <row r="8" spans="1:36" s="1" customFormat="1" ht="27" customHeight="1">
      <c r="A8" s="42"/>
      <c r="B8" s="42"/>
      <c r="C8" s="42"/>
      <c r="D8" s="42"/>
      <c r="E8" s="42"/>
      <c r="F8" s="42"/>
      <c r="G8" s="42"/>
      <c r="H8" s="37" t="s">
        <v>7</v>
      </c>
      <c r="I8" s="37"/>
      <c r="J8" s="37"/>
      <c r="K8" s="37"/>
      <c r="L8" s="41" t="s">
        <v>8</v>
      </c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36" t="s">
        <v>9</v>
      </c>
      <c r="AE8" s="36"/>
      <c r="AF8" s="36"/>
      <c r="AG8" s="36"/>
      <c r="AH8" s="40" t="s">
        <v>10</v>
      </c>
      <c r="AI8" s="40"/>
      <c r="AJ8" s="40"/>
    </row>
    <row r="9" spans="1:36" s="1" customFormat="1" ht="27" customHeight="1">
      <c r="A9" s="42"/>
      <c r="B9" s="42"/>
      <c r="C9" s="42"/>
      <c r="D9" s="42"/>
      <c r="E9" s="42"/>
      <c r="F9" s="42"/>
      <c r="G9" s="42"/>
      <c r="H9" s="37" t="s">
        <v>11</v>
      </c>
      <c r="I9" s="37"/>
      <c r="J9" s="37"/>
      <c r="K9" s="37"/>
      <c r="L9" s="37"/>
      <c r="M9" s="37"/>
      <c r="N9" s="37"/>
      <c r="O9" s="37"/>
      <c r="P9" s="37"/>
      <c r="Q9" s="37"/>
      <c r="R9" s="37"/>
      <c r="S9" s="41" t="s">
        <v>12</v>
      </c>
      <c r="T9" s="41"/>
      <c r="U9" s="41"/>
      <c r="V9" s="41"/>
      <c r="W9" s="41"/>
      <c r="X9" s="41"/>
      <c r="Y9" s="41"/>
      <c r="Z9" s="41"/>
      <c r="AA9" s="41"/>
      <c r="AB9" s="41"/>
      <c r="AC9" s="41"/>
      <c r="AD9" s="36" t="s">
        <v>13</v>
      </c>
      <c r="AE9" s="36"/>
      <c r="AF9" s="36"/>
      <c r="AG9" s="36"/>
      <c r="AH9" s="40" t="s">
        <v>14</v>
      </c>
      <c r="AI9" s="40"/>
      <c r="AJ9" s="40"/>
    </row>
    <row r="10" spans="1:36" s="1" customFormat="1" ht="15" customHeight="1">
      <c r="A10" s="42"/>
      <c r="B10" s="42"/>
      <c r="C10" s="42"/>
      <c r="D10" s="42"/>
      <c r="E10" s="42"/>
      <c r="F10" s="42"/>
      <c r="G10" s="42"/>
      <c r="H10" s="18" t="s">
        <v>15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38" t="s">
        <v>4</v>
      </c>
      <c r="V10" s="38"/>
      <c r="W10" s="38"/>
      <c r="X10" s="38"/>
      <c r="Y10" s="38"/>
      <c r="Z10" s="38"/>
      <c r="AA10" s="38"/>
      <c r="AB10" s="38"/>
      <c r="AC10" s="38"/>
      <c r="AD10" s="36" t="s">
        <v>16</v>
      </c>
      <c r="AE10" s="36"/>
      <c r="AF10" s="36"/>
      <c r="AG10" s="36"/>
      <c r="AH10" s="39" t="s">
        <v>17</v>
      </c>
      <c r="AI10" s="39"/>
      <c r="AJ10" s="39"/>
    </row>
    <row r="11" spans="1:36" s="1" customFormat="1" ht="13.5" customHeight="1">
      <c r="A11" s="36" t="s">
        <v>18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 t="s">
        <v>4</v>
      </c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</row>
    <row r="12" spans="1:36" s="1" customFormat="1" ht="13.5" customHeight="1">
      <c r="A12" s="38" t="s">
        <v>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</row>
    <row r="13" spans="1:36" s="1" customFormat="1" ht="13.5" customHeight="1">
      <c r="A13" s="35" t="s">
        <v>19</v>
      </c>
      <c r="B13" s="35" t="s">
        <v>20</v>
      </c>
      <c r="C13" s="35" t="s">
        <v>21</v>
      </c>
      <c r="D13" s="35"/>
      <c r="E13" s="35"/>
      <c r="F13" s="35"/>
      <c r="G13" s="35" t="s">
        <v>22</v>
      </c>
      <c r="H13" s="35"/>
      <c r="I13" s="35"/>
      <c r="J13" s="35"/>
      <c r="K13" s="35" t="s">
        <v>23</v>
      </c>
      <c r="L13" s="35"/>
      <c r="M13" s="35"/>
      <c r="N13" s="35"/>
      <c r="O13" s="35" t="s">
        <v>24</v>
      </c>
      <c r="P13" s="35"/>
      <c r="Q13" s="35"/>
      <c r="R13" s="35"/>
      <c r="S13" s="35"/>
      <c r="T13" s="35"/>
      <c r="U13" s="35"/>
      <c r="V13" s="35" t="s">
        <v>27</v>
      </c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0" t="s">
        <v>30</v>
      </c>
      <c r="AJ13" s="30"/>
    </row>
    <row r="14" spans="1:36" s="1" customFormat="1" ht="13.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1" t="s">
        <v>25</v>
      </c>
      <c r="P14" s="31"/>
      <c r="Q14" s="31"/>
      <c r="R14" s="31"/>
      <c r="S14" s="31"/>
      <c r="T14" s="34" t="s">
        <v>26</v>
      </c>
      <c r="U14" s="34"/>
      <c r="V14" s="31" t="s">
        <v>28</v>
      </c>
      <c r="W14" s="31"/>
      <c r="X14" s="31"/>
      <c r="Y14" s="31"/>
      <c r="Z14" s="31"/>
      <c r="AA14" s="31"/>
      <c r="AB14" s="31"/>
      <c r="AC14" s="34" t="s">
        <v>29</v>
      </c>
      <c r="AD14" s="34"/>
      <c r="AE14" s="34"/>
      <c r="AF14" s="34"/>
      <c r="AG14" s="34"/>
      <c r="AH14" s="34"/>
      <c r="AI14" s="31" t="s">
        <v>25</v>
      </c>
      <c r="AJ14" s="32" t="s">
        <v>26</v>
      </c>
    </row>
    <row r="15" spans="1:36" s="1" customFormat="1" ht="1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1"/>
      <c r="P15" s="31"/>
      <c r="Q15" s="31"/>
      <c r="R15" s="31"/>
      <c r="S15" s="31"/>
      <c r="T15" s="34"/>
      <c r="U15" s="34"/>
      <c r="V15" s="31" t="s">
        <v>25</v>
      </c>
      <c r="W15" s="31"/>
      <c r="X15" s="31"/>
      <c r="Y15" s="31"/>
      <c r="Z15" s="31"/>
      <c r="AA15" s="31"/>
      <c r="AB15" s="2" t="s">
        <v>26</v>
      </c>
      <c r="AC15" s="34" t="s">
        <v>25</v>
      </c>
      <c r="AD15" s="34"/>
      <c r="AE15" s="34" t="s">
        <v>26</v>
      </c>
      <c r="AF15" s="34"/>
      <c r="AG15" s="34"/>
      <c r="AH15" s="34"/>
      <c r="AI15" s="31"/>
      <c r="AJ15" s="32"/>
    </row>
    <row r="16" spans="1:36" s="1" customFormat="1" ht="13.5" customHeight="1">
      <c r="A16" s="3" t="s">
        <v>31</v>
      </c>
      <c r="B16" s="3" t="s">
        <v>32</v>
      </c>
      <c r="C16" s="33" t="s">
        <v>33</v>
      </c>
      <c r="D16" s="33"/>
      <c r="E16" s="33"/>
      <c r="F16" s="33"/>
      <c r="G16" s="33" t="s">
        <v>34</v>
      </c>
      <c r="H16" s="33"/>
      <c r="I16" s="33"/>
      <c r="J16" s="33"/>
      <c r="K16" s="33" t="s">
        <v>35</v>
      </c>
      <c r="L16" s="33"/>
      <c r="M16" s="33"/>
      <c r="N16" s="33"/>
      <c r="O16" s="33" t="s">
        <v>36</v>
      </c>
      <c r="P16" s="33"/>
      <c r="Q16" s="33"/>
      <c r="R16" s="33"/>
      <c r="S16" s="33"/>
      <c r="T16" s="29" t="s">
        <v>37</v>
      </c>
      <c r="U16" s="29"/>
      <c r="V16" s="33" t="s">
        <v>38</v>
      </c>
      <c r="W16" s="33"/>
      <c r="X16" s="33"/>
      <c r="Y16" s="33"/>
      <c r="Z16" s="33"/>
      <c r="AA16" s="33"/>
      <c r="AB16" s="4" t="s">
        <v>39</v>
      </c>
      <c r="AC16" s="29" t="s">
        <v>40</v>
      </c>
      <c r="AD16" s="29"/>
      <c r="AE16" s="29" t="s">
        <v>41</v>
      </c>
      <c r="AF16" s="29"/>
      <c r="AG16" s="29"/>
      <c r="AH16" s="29"/>
      <c r="AI16" s="3" t="s">
        <v>42</v>
      </c>
      <c r="AJ16" s="5" t="s">
        <v>43</v>
      </c>
    </row>
    <row r="17" spans="1:36" s="1" customFormat="1" ht="24" customHeight="1">
      <c r="A17" s="6" t="s">
        <v>31</v>
      </c>
      <c r="B17" s="7" t="s">
        <v>44</v>
      </c>
      <c r="C17" s="27" t="s">
        <v>45</v>
      </c>
      <c r="D17" s="27"/>
      <c r="E17" s="27"/>
      <c r="F17" s="27"/>
      <c r="G17" s="27" t="s">
        <v>46</v>
      </c>
      <c r="H17" s="27"/>
      <c r="I17" s="27"/>
      <c r="J17" s="27"/>
      <c r="K17" s="28">
        <f>1990.7</f>
        <v>1990.7</v>
      </c>
      <c r="L17" s="28"/>
      <c r="M17" s="28"/>
      <c r="N17" s="28"/>
      <c r="O17" s="25" t="s">
        <v>31</v>
      </c>
      <c r="P17" s="25"/>
      <c r="Q17" s="25"/>
      <c r="R17" s="25"/>
      <c r="S17" s="25"/>
      <c r="T17" s="24">
        <f>1990.7</f>
        <v>1990.7</v>
      </c>
      <c r="U17" s="24"/>
      <c r="V17" s="25" t="s">
        <v>4</v>
      </c>
      <c r="W17" s="25"/>
      <c r="X17" s="25"/>
      <c r="Y17" s="25"/>
      <c r="Z17" s="25"/>
      <c r="AA17" s="25"/>
      <c r="AB17" s="9" t="s">
        <v>4</v>
      </c>
      <c r="AC17" s="26" t="s">
        <v>4</v>
      </c>
      <c r="AD17" s="26"/>
      <c r="AE17" s="26" t="s">
        <v>4</v>
      </c>
      <c r="AF17" s="26"/>
      <c r="AG17" s="26"/>
      <c r="AH17" s="26"/>
      <c r="AI17" s="8" t="s">
        <v>31</v>
      </c>
      <c r="AJ17" s="10">
        <f>1990.7</f>
        <v>1990.7</v>
      </c>
    </row>
    <row r="18" spans="1:36" s="1" customFormat="1" ht="13.5" customHeight="1">
      <c r="A18" s="6" t="s">
        <v>32</v>
      </c>
      <c r="B18" s="7" t="s">
        <v>47</v>
      </c>
      <c r="C18" s="27" t="s">
        <v>48</v>
      </c>
      <c r="D18" s="27"/>
      <c r="E18" s="27"/>
      <c r="F18" s="27"/>
      <c r="G18" s="27" t="s">
        <v>46</v>
      </c>
      <c r="H18" s="27"/>
      <c r="I18" s="27"/>
      <c r="J18" s="27"/>
      <c r="K18" s="28">
        <f>2415</f>
        <v>2415</v>
      </c>
      <c r="L18" s="28"/>
      <c r="M18" s="28"/>
      <c r="N18" s="28"/>
      <c r="O18" s="25" t="s">
        <v>31</v>
      </c>
      <c r="P18" s="25"/>
      <c r="Q18" s="25"/>
      <c r="R18" s="25"/>
      <c r="S18" s="25"/>
      <c r="T18" s="24">
        <f>2415</f>
        <v>2415</v>
      </c>
      <c r="U18" s="24"/>
      <c r="V18" s="25" t="s">
        <v>4</v>
      </c>
      <c r="W18" s="25"/>
      <c r="X18" s="25"/>
      <c r="Y18" s="25"/>
      <c r="Z18" s="25"/>
      <c r="AA18" s="25"/>
      <c r="AB18" s="9" t="s">
        <v>4</v>
      </c>
      <c r="AC18" s="26" t="s">
        <v>4</v>
      </c>
      <c r="AD18" s="26"/>
      <c r="AE18" s="26" t="s">
        <v>4</v>
      </c>
      <c r="AF18" s="26"/>
      <c r="AG18" s="26"/>
      <c r="AH18" s="26"/>
      <c r="AI18" s="8" t="s">
        <v>31</v>
      </c>
      <c r="AJ18" s="10">
        <f>2415</f>
        <v>2415</v>
      </c>
    </row>
    <row r="19" spans="1:36" s="1" customFormat="1" ht="13.5" customHeight="1">
      <c r="A19" s="6" t="s">
        <v>33</v>
      </c>
      <c r="B19" s="7" t="s">
        <v>49</v>
      </c>
      <c r="C19" s="27" t="s">
        <v>50</v>
      </c>
      <c r="D19" s="27"/>
      <c r="E19" s="27"/>
      <c r="F19" s="27"/>
      <c r="G19" s="27" t="s">
        <v>46</v>
      </c>
      <c r="H19" s="27"/>
      <c r="I19" s="27"/>
      <c r="J19" s="27"/>
      <c r="K19" s="28">
        <f>2415</f>
        <v>2415</v>
      </c>
      <c r="L19" s="28"/>
      <c r="M19" s="28"/>
      <c r="N19" s="28"/>
      <c r="O19" s="25" t="s">
        <v>31</v>
      </c>
      <c r="P19" s="25"/>
      <c r="Q19" s="25"/>
      <c r="R19" s="25"/>
      <c r="S19" s="25"/>
      <c r="T19" s="24">
        <f>2415</f>
        <v>2415</v>
      </c>
      <c r="U19" s="24"/>
      <c r="V19" s="25" t="s">
        <v>4</v>
      </c>
      <c r="W19" s="25"/>
      <c r="X19" s="25"/>
      <c r="Y19" s="25"/>
      <c r="Z19" s="25"/>
      <c r="AA19" s="25"/>
      <c r="AB19" s="9" t="s">
        <v>4</v>
      </c>
      <c r="AC19" s="26" t="s">
        <v>4</v>
      </c>
      <c r="AD19" s="26"/>
      <c r="AE19" s="26" t="s">
        <v>4</v>
      </c>
      <c r="AF19" s="26"/>
      <c r="AG19" s="26"/>
      <c r="AH19" s="26"/>
      <c r="AI19" s="8" t="s">
        <v>31</v>
      </c>
      <c r="AJ19" s="10">
        <f>2415</f>
        <v>2415</v>
      </c>
    </row>
    <row r="20" spans="1:36" s="1" customFormat="1" ht="13.5" customHeight="1">
      <c r="A20" s="6" t="s">
        <v>34</v>
      </c>
      <c r="B20" s="7" t="s">
        <v>51</v>
      </c>
      <c r="C20" s="27" t="s">
        <v>52</v>
      </c>
      <c r="D20" s="27"/>
      <c r="E20" s="27"/>
      <c r="F20" s="27"/>
      <c r="G20" s="27" t="s">
        <v>46</v>
      </c>
      <c r="H20" s="27"/>
      <c r="I20" s="27"/>
      <c r="J20" s="27"/>
      <c r="K20" s="28">
        <f>1557.6</f>
        <v>1557.6</v>
      </c>
      <c r="L20" s="28"/>
      <c r="M20" s="28"/>
      <c r="N20" s="28"/>
      <c r="O20" s="25" t="s">
        <v>31</v>
      </c>
      <c r="P20" s="25"/>
      <c r="Q20" s="25"/>
      <c r="R20" s="25"/>
      <c r="S20" s="25"/>
      <c r="T20" s="24">
        <f>1557.6</f>
        <v>1557.6</v>
      </c>
      <c r="U20" s="24"/>
      <c r="V20" s="25" t="s">
        <v>4</v>
      </c>
      <c r="W20" s="25"/>
      <c r="X20" s="25"/>
      <c r="Y20" s="25"/>
      <c r="Z20" s="25"/>
      <c r="AA20" s="25"/>
      <c r="AB20" s="9" t="s">
        <v>4</v>
      </c>
      <c r="AC20" s="26" t="s">
        <v>4</v>
      </c>
      <c r="AD20" s="26"/>
      <c r="AE20" s="26" t="s">
        <v>4</v>
      </c>
      <c r="AF20" s="26"/>
      <c r="AG20" s="26"/>
      <c r="AH20" s="26"/>
      <c r="AI20" s="8" t="s">
        <v>31</v>
      </c>
      <c r="AJ20" s="10">
        <f>1557.6</f>
        <v>1557.6</v>
      </c>
    </row>
    <row r="21" spans="1:36" s="1" customFormat="1" ht="24" customHeight="1">
      <c r="A21" s="6" t="s">
        <v>35</v>
      </c>
      <c r="B21" s="7" t="s">
        <v>53</v>
      </c>
      <c r="C21" s="27" t="s">
        <v>54</v>
      </c>
      <c r="D21" s="27"/>
      <c r="E21" s="27"/>
      <c r="F21" s="27"/>
      <c r="G21" s="27" t="s">
        <v>46</v>
      </c>
      <c r="H21" s="27"/>
      <c r="I21" s="27"/>
      <c r="J21" s="27"/>
      <c r="K21" s="28">
        <f>2400</f>
        <v>2400</v>
      </c>
      <c r="L21" s="28"/>
      <c r="M21" s="28"/>
      <c r="N21" s="28"/>
      <c r="O21" s="25" t="s">
        <v>31</v>
      </c>
      <c r="P21" s="25"/>
      <c r="Q21" s="25"/>
      <c r="R21" s="25"/>
      <c r="S21" s="25"/>
      <c r="T21" s="24">
        <f>2400</f>
        <v>2400</v>
      </c>
      <c r="U21" s="24"/>
      <c r="V21" s="25" t="s">
        <v>4</v>
      </c>
      <c r="W21" s="25"/>
      <c r="X21" s="25"/>
      <c r="Y21" s="25"/>
      <c r="Z21" s="25"/>
      <c r="AA21" s="25"/>
      <c r="AB21" s="9" t="s">
        <v>4</v>
      </c>
      <c r="AC21" s="26" t="s">
        <v>4</v>
      </c>
      <c r="AD21" s="26"/>
      <c r="AE21" s="26" t="s">
        <v>4</v>
      </c>
      <c r="AF21" s="26"/>
      <c r="AG21" s="26"/>
      <c r="AH21" s="26"/>
      <c r="AI21" s="8" t="s">
        <v>31</v>
      </c>
      <c r="AJ21" s="10">
        <f>2400</f>
        <v>2400</v>
      </c>
    </row>
    <row r="22" spans="1:36" s="1" customFormat="1" ht="24" customHeight="1">
      <c r="A22" s="6" t="s">
        <v>36</v>
      </c>
      <c r="B22" s="7" t="s">
        <v>55</v>
      </c>
      <c r="C22" s="27" t="s">
        <v>56</v>
      </c>
      <c r="D22" s="27"/>
      <c r="E22" s="27"/>
      <c r="F22" s="27"/>
      <c r="G22" s="27" t="s">
        <v>46</v>
      </c>
      <c r="H22" s="27"/>
      <c r="I22" s="27"/>
      <c r="J22" s="27"/>
      <c r="K22" s="28">
        <f>2400</f>
        <v>2400</v>
      </c>
      <c r="L22" s="28"/>
      <c r="M22" s="28"/>
      <c r="N22" s="28"/>
      <c r="O22" s="25" t="s">
        <v>31</v>
      </c>
      <c r="P22" s="25"/>
      <c r="Q22" s="25"/>
      <c r="R22" s="25"/>
      <c r="S22" s="25"/>
      <c r="T22" s="24">
        <f>2400</f>
        <v>2400</v>
      </c>
      <c r="U22" s="24"/>
      <c r="V22" s="25" t="s">
        <v>4</v>
      </c>
      <c r="W22" s="25"/>
      <c r="X22" s="25"/>
      <c r="Y22" s="25"/>
      <c r="Z22" s="25"/>
      <c r="AA22" s="25"/>
      <c r="AB22" s="9" t="s">
        <v>4</v>
      </c>
      <c r="AC22" s="26" t="s">
        <v>4</v>
      </c>
      <c r="AD22" s="26"/>
      <c r="AE22" s="26" t="s">
        <v>4</v>
      </c>
      <c r="AF22" s="26"/>
      <c r="AG22" s="26"/>
      <c r="AH22" s="26"/>
      <c r="AI22" s="8" t="s">
        <v>31</v>
      </c>
      <c r="AJ22" s="10">
        <f>2400</f>
        <v>2400</v>
      </c>
    </row>
    <row r="23" spans="1:36" s="1" customFormat="1" ht="24" customHeight="1">
      <c r="A23" s="6" t="s">
        <v>37</v>
      </c>
      <c r="B23" s="7" t="s">
        <v>57</v>
      </c>
      <c r="C23" s="27" t="s">
        <v>58</v>
      </c>
      <c r="D23" s="27"/>
      <c r="E23" s="27"/>
      <c r="F23" s="27"/>
      <c r="G23" s="27" t="s">
        <v>46</v>
      </c>
      <c r="H23" s="27"/>
      <c r="I23" s="27"/>
      <c r="J23" s="27"/>
      <c r="K23" s="28">
        <f>2400</f>
        <v>2400</v>
      </c>
      <c r="L23" s="28"/>
      <c r="M23" s="28"/>
      <c r="N23" s="28"/>
      <c r="O23" s="25" t="s">
        <v>31</v>
      </c>
      <c r="P23" s="25"/>
      <c r="Q23" s="25"/>
      <c r="R23" s="25"/>
      <c r="S23" s="25"/>
      <c r="T23" s="24">
        <f>2400</f>
        <v>2400</v>
      </c>
      <c r="U23" s="24"/>
      <c r="V23" s="25" t="s">
        <v>4</v>
      </c>
      <c r="W23" s="25"/>
      <c r="X23" s="25"/>
      <c r="Y23" s="25"/>
      <c r="Z23" s="25"/>
      <c r="AA23" s="25"/>
      <c r="AB23" s="9" t="s">
        <v>4</v>
      </c>
      <c r="AC23" s="26" t="s">
        <v>4</v>
      </c>
      <c r="AD23" s="26"/>
      <c r="AE23" s="26" t="s">
        <v>4</v>
      </c>
      <c r="AF23" s="26"/>
      <c r="AG23" s="26"/>
      <c r="AH23" s="26"/>
      <c r="AI23" s="8" t="s">
        <v>31</v>
      </c>
      <c r="AJ23" s="10">
        <f>2400</f>
        <v>2400</v>
      </c>
    </row>
    <row r="24" spans="1:36" s="1" customFormat="1" ht="24" customHeight="1">
      <c r="A24" s="6" t="s">
        <v>38</v>
      </c>
      <c r="B24" s="7" t="s">
        <v>59</v>
      </c>
      <c r="C24" s="27" t="s">
        <v>60</v>
      </c>
      <c r="D24" s="27"/>
      <c r="E24" s="27"/>
      <c r="F24" s="27"/>
      <c r="G24" s="27" t="s">
        <v>46</v>
      </c>
      <c r="H24" s="27"/>
      <c r="I24" s="27"/>
      <c r="J24" s="27"/>
      <c r="K24" s="28">
        <f>899</f>
        <v>899</v>
      </c>
      <c r="L24" s="28"/>
      <c r="M24" s="28"/>
      <c r="N24" s="28"/>
      <c r="O24" s="25" t="s">
        <v>31</v>
      </c>
      <c r="P24" s="25"/>
      <c r="Q24" s="25"/>
      <c r="R24" s="25"/>
      <c r="S24" s="25"/>
      <c r="T24" s="24">
        <f>899</f>
        <v>899</v>
      </c>
      <c r="U24" s="24"/>
      <c r="V24" s="25" t="s">
        <v>4</v>
      </c>
      <c r="W24" s="25"/>
      <c r="X24" s="25"/>
      <c r="Y24" s="25"/>
      <c r="Z24" s="25"/>
      <c r="AA24" s="25"/>
      <c r="AB24" s="9" t="s">
        <v>4</v>
      </c>
      <c r="AC24" s="26" t="s">
        <v>4</v>
      </c>
      <c r="AD24" s="26"/>
      <c r="AE24" s="26" t="s">
        <v>4</v>
      </c>
      <c r="AF24" s="26"/>
      <c r="AG24" s="26"/>
      <c r="AH24" s="26"/>
      <c r="AI24" s="8" t="s">
        <v>31</v>
      </c>
      <c r="AJ24" s="10">
        <f>899</f>
        <v>899</v>
      </c>
    </row>
    <row r="25" spans="1:36" s="1" customFormat="1" ht="13.5" customHeight="1">
      <c r="A25" s="6" t="s">
        <v>39</v>
      </c>
      <c r="B25" s="7" t="s">
        <v>61</v>
      </c>
      <c r="C25" s="27" t="s">
        <v>62</v>
      </c>
      <c r="D25" s="27"/>
      <c r="E25" s="27"/>
      <c r="F25" s="27"/>
      <c r="G25" s="27" t="s">
        <v>46</v>
      </c>
      <c r="H25" s="27"/>
      <c r="I25" s="27"/>
      <c r="J25" s="27"/>
      <c r="K25" s="28">
        <f>2232</f>
        <v>2232</v>
      </c>
      <c r="L25" s="28"/>
      <c r="M25" s="28"/>
      <c r="N25" s="28"/>
      <c r="O25" s="25" t="s">
        <v>35</v>
      </c>
      <c r="P25" s="25"/>
      <c r="Q25" s="25"/>
      <c r="R25" s="25"/>
      <c r="S25" s="25"/>
      <c r="T25" s="24">
        <f>11160</f>
        <v>11160</v>
      </c>
      <c r="U25" s="24"/>
      <c r="V25" s="25" t="s">
        <v>4</v>
      </c>
      <c r="W25" s="25"/>
      <c r="X25" s="25"/>
      <c r="Y25" s="25"/>
      <c r="Z25" s="25"/>
      <c r="AA25" s="25"/>
      <c r="AB25" s="9" t="s">
        <v>4</v>
      </c>
      <c r="AC25" s="26" t="s">
        <v>4</v>
      </c>
      <c r="AD25" s="26"/>
      <c r="AE25" s="26" t="s">
        <v>4</v>
      </c>
      <c r="AF25" s="26"/>
      <c r="AG25" s="26"/>
      <c r="AH25" s="26"/>
      <c r="AI25" s="8" t="s">
        <v>35</v>
      </c>
      <c r="AJ25" s="10">
        <f>11160</f>
        <v>11160</v>
      </c>
    </row>
    <row r="26" spans="1:36" s="1" customFormat="1" ht="24" customHeight="1">
      <c r="A26" s="6" t="s">
        <v>40</v>
      </c>
      <c r="B26" s="7" t="s">
        <v>63</v>
      </c>
      <c r="C26" s="27" t="s">
        <v>64</v>
      </c>
      <c r="D26" s="27"/>
      <c r="E26" s="27"/>
      <c r="F26" s="27"/>
      <c r="G26" s="27" t="s">
        <v>46</v>
      </c>
      <c r="H26" s="27"/>
      <c r="I26" s="27"/>
      <c r="J26" s="27"/>
      <c r="K26" s="28">
        <f>1827</f>
        <v>1827</v>
      </c>
      <c r="L26" s="28"/>
      <c r="M26" s="28"/>
      <c r="N26" s="28"/>
      <c r="O26" s="25" t="s">
        <v>31</v>
      </c>
      <c r="P26" s="25"/>
      <c r="Q26" s="25"/>
      <c r="R26" s="25"/>
      <c r="S26" s="25"/>
      <c r="T26" s="24">
        <f>1827</f>
        <v>1827</v>
      </c>
      <c r="U26" s="24"/>
      <c r="V26" s="25" t="s">
        <v>4</v>
      </c>
      <c r="W26" s="25"/>
      <c r="X26" s="25"/>
      <c r="Y26" s="25"/>
      <c r="Z26" s="25"/>
      <c r="AA26" s="25"/>
      <c r="AB26" s="9" t="s">
        <v>4</v>
      </c>
      <c r="AC26" s="26" t="s">
        <v>4</v>
      </c>
      <c r="AD26" s="26"/>
      <c r="AE26" s="26" t="s">
        <v>4</v>
      </c>
      <c r="AF26" s="26"/>
      <c r="AG26" s="26"/>
      <c r="AH26" s="26"/>
      <c r="AI26" s="8" t="s">
        <v>31</v>
      </c>
      <c r="AJ26" s="10">
        <f>1827</f>
        <v>1827</v>
      </c>
    </row>
    <row r="27" spans="1:36" s="1" customFormat="1" ht="24" customHeight="1">
      <c r="A27" s="6" t="s">
        <v>41</v>
      </c>
      <c r="B27" s="7" t="s">
        <v>65</v>
      </c>
      <c r="C27" s="27" t="s">
        <v>66</v>
      </c>
      <c r="D27" s="27"/>
      <c r="E27" s="27"/>
      <c r="F27" s="27"/>
      <c r="G27" s="27" t="s">
        <v>46</v>
      </c>
      <c r="H27" s="27"/>
      <c r="I27" s="27"/>
      <c r="J27" s="27"/>
      <c r="K27" s="28">
        <f>775</f>
        <v>775</v>
      </c>
      <c r="L27" s="28"/>
      <c r="M27" s="28"/>
      <c r="N27" s="28"/>
      <c r="O27" s="25" t="s">
        <v>31</v>
      </c>
      <c r="P27" s="25"/>
      <c r="Q27" s="25"/>
      <c r="R27" s="25"/>
      <c r="S27" s="25"/>
      <c r="T27" s="24">
        <f>775</f>
        <v>775</v>
      </c>
      <c r="U27" s="24"/>
      <c r="V27" s="25" t="s">
        <v>4</v>
      </c>
      <c r="W27" s="25"/>
      <c r="X27" s="25"/>
      <c r="Y27" s="25"/>
      <c r="Z27" s="25"/>
      <c r="AA27" s="25"/>
      <c r="AB27" s="9" t="s">
        <v>4</v>
      </c>
      <c r="AC27" s="26" t="s">
        <v>4</v>
      </c>
      <c r="AD27" s="26"/>
      <c r="AE27" s="26" t="s">
        <v>4</v>
      </c>
      <c r="AF27" s="26"/>
      <c r="AG27" s="26"/>
      <c r="AH27" s="26"/>
      <c r="AI27" s="8" t="s">
        <v>31</v>
      </c>
      <c r="AJ27" s="10">
        <f>775</f>
        <v>775</v>
      </c>
    </row>
    <row r="28" spans="1:36" s="1" customFormat="1" ht="24" customHeight="1">
      <c r="A28" s="6" t="s">
        <v>42</v>
      </c>
      <c r="B28" s="7" t="s">
        <v>65</v>
      </c>
      <c r="C28" s="27" t="s">
        <v>67</v>
      </c>
      <c r="D28" s="27"/>
      <c r="E28" s="27"/>
      <c r="F28" s="27"/>
      <c r="G28" s="27" t="s">
        <v>46</v>
      </c>
      <c r="H28" s="27"/>
      <c r="I28" s="27"/>
      <c r="J28" s="27"/>
      <c r="K28" s="28">
        <f>930</f>
        <v>930</v>
      </c>
      <c r="L28" s="28"/>
      <c r="M28" s="28"/>
      <c r="N28" s="28"/>
      <c r="O28" s="25" t="s">
        <v>31</v>
      </c>
      <c r="P28" s="25"/>
      <c r="Q28" s="25"/>
      <c r="R28" s="25"/>
      <c r="S28" s="25"/>
      <c r="T28" s="24">
        <f>930</f>
        <v>930</v>
      </c>
      <c r="U28" s="24"/>
      <c r="V28" s="25" t="s">
        <v>4</v>
      </c>
      <c r="W28" s="25"/>
      <c r="X28" s="25"/>
      <c r="Y28" s="25"/>
      <c r="Z28" s="25"/>
      <c r="AA28" s="25"/>
      <c r="AB28" s="9" t="s">
        <v>4</v>
      </c>
      <c r="AC28" s="26" t="s">
        <v>4</v>
      </c>
      <c r="AD28" s="26"/>
      <c r="AE28" s="26" t="s">
        <v>4</v>
      </c>
      <c r="AF28" s="26"/>
      <c r="AG28" s="26"/>
      <c r="AH28" s="26"/>
      <c r="AI28" s="8" t="s">
        <v>31</v>
      </c>
      <c r="AJ28" s="10">
        <f>930</f>
        <v>930</v>
      </c>
    </row>
    <row r="29" spans="1:36" s="1" customFormat="1" ht="24" customHeight="1">
      <c r="A29" s="6" t="s">
        <v>43</v>
      </c>
      <c r="B29" s="7" t="s">
        <v>65</v>
      </c>
      <c r="C29" s="27" t="s">
        <v>68</v>
      </c>
      <c r="D29" s="27"/>
      <c r="E29" s="27"/>
      <c r="F29" s="27"/>
      <c r="G29" s="27" t="s">
        <v>46</v>
      </c>
      <c r="H29" s="27"/>
      <c r="I29" s="27"/>
      <c r="J29" s="27"/>
      <c r="K29" s="28">
        <f>1080</f>
        <v>1080</v>
      </c>
      <c r="L29" s="28"/>
      <c r="M29" s="28"/>
      <c r="N29" s="28"/>
      <c r="O29" s="25" t="s">
        <v>31</v>
      </c>
      <c r="P29" s="25"/>
      <c r="Q29" s="25"/>
      <c r="R29" s="25"/>
      <c r="S29" s="25"/>
      <c r="T29" s="24">
        <f>1080</f>
        <v>1080</v>
      </c>
      <c r="U29" s="24"/>
      <c r="V29" s="25" t="s">
        <v>4</v>
      </c>
      <c r="W29" s="25"/>
      <c r="X29" s="25"/>
      <c r="Y29" s="25"/>
      <c r="Z29" s="25"/>
      <c r="AA29" s="25"/>
      <c r="AB29" s="9" t="s">
        <v>4</v>
      </c>
      <c r="AC29" s="26" t="s">
        <v>4</v>
      </c>
      <c r="AD29" s="26"/>
      <c r="AE29" s="26" t="s">
        <v>4</v>
      </c>
      <c r="AF29" s="26"/>
      <c r="AG29" s="26"/>
      <c r="AH29" s="26"/>
      <c r="AI29" s="8" t="s">
        <v>31</v>
      </c>
      <c r="AJ29" s="10">
        <f>1080</f>
        <v>1080</v>
      </c>
    </row>
    <row r="30" spans="1:36" s="1" customFormat="1" ht="24" customHeight="1">
      <c r="A30" s="6" t="s">
        <v>69</v>
      </c>
      <c r="B30" s="7" t="s">
        <v>65</v>
      </c>
      <c r="C30" s="27" t="s">
        <v>70</v>
      </c>
      <c r="D30" s="27"/>
      <c r="E30" s="27"/>
      <c r="F30" s="27"/>
      <c r="G30" s="27" t="s">
        <v>46</v>
      </c>
      <c r="H30" s="27"/>
      <c r="I30" s="27"/>
      <c r="J30" s="27"/>
      <c r="K30" s="28">
        <f>1240</f>
        <v>1240</v>
      </c>
      <c r="L30" s="28"/>
      <c r="M30" s="28"/>
      <c r="N30" s="28"/>
      <c r="O30" s="25" t="s">
        <v>31</v>
      </c>
      <c r="P30" s="25"/>
      <c r="Q30" s="25"/>
      <c r="R30" s="25"/>
      <c r="S30" s="25"/>
      <c r="T30" s="24">
        <f>1240</f>
        <v>1240</v>
      </c>
      <c r="U30" s="24"/>
      <c r="V30" s="25" t="s">
        <v>4</v>
      </c>
      <c r="W30" s="25"/>
      <c r="X30" s="25"/>
      <c r="Y30" s="25"/>
      <c r="Z30" s="25"/>
      <c r="AA30" s="25"/>
      <c r="AB30" s="9" t="s">
        <v>4</v>
      </c>
      <c r="AC30" s="26" t="s">
        <v>4</v>
      </c>
      <c r="AD30" s="26"/>
      <c r="AE30" s="26" t="s">
        <v>4</v>
      </c>
      <c r="AF30" s="26"/>
      <c r="AG30" s="26"/>
      <c r="AH30" s="26"/>
      <c r="AI30" s="8" t="s">
        <v>31</v>
      </c>
      <c r="AJ30" s="10">
        <f>1240</f>
        <v>1240</v>
      </c>
    </row>
    <row r="31" spans="1:36" s="1" customFormat="1" ht="24" customHeight="1">
      <c r="A31" s="6" t="s">
        <v>71</v>
      </c>
      <c r="B31" s="7" t="s">
        <v>65</v>
      </c>
      <c r="C31" s="27" t="s">
        <v>72</v>
      </c>
      <c r="D31" s="27"/>
      <c r="E31" s="27"/>
      <c r="F31" s="27"/>
      <c r="G31" s="27" t="s">
        <v>46</v>
      </c>
      <c r="H31" s="27"/>
      <c r="I31" s="27"/>
      <c r="J31" s="27"/>
      <c r="K31" s="28">
        <f>750</f>
        <v>750</v>
      </c>
      <c r="L31" s="28"/>
      <c r="M31" s="28"/>
      <c r="N31" s="28"/>
      <c r="O31" s="25" t="s">
        <v>31</v>
      </c>
      <c r="P31" s="25"/>
      <c r="Q31" s="25"/>
      <c r="R31" s="25"/>
      <c r="S31" s="25"/>
      <c r="T31" s="24">
        <f>750</f>
        <v>750</v>
      </c>
      <c r="U31" s="24"/>
      <c r="V31" s="25" t="s">
        <v>4</v>
      </c>
      <c r="W31" s="25"/>
      <c r="X31" s="25"/>
      <c r="Y31" s="25"/>
      <c r="Z31" s="25"/>
      <c r="AA31" s="25"/>
      <c r="AB31" s="9" t="s">
        <v>4</v>
      </c>
      <c r="AC31" s="26" t="s">
        <v>4</v>
      </c>
      <c r="AD31" s="26"/>
      <c r="AE31" s="26" t="s">
        <v>4</v>
      </c>
      <c r="AF31" s="26"/>
      <c r="AG31" s="26"/>
      <c r="AH31" s="26"/>
      <c r="AI31" s="8" t="s">
        <v>31</v>
      </c>
      <c r="AJ31" s="10">
        <f>750</f>
        <v>750</v>
      </c>
    </row>
    <row r="32" spans="1:36" s="1" customFormat="1" ht="13.5" customHeight="1">
      <c r="A32" s="6" t="s">
        <v>73</v>
      </c>
      <c r="B32" s="7" t="s">
        <v>74</v>
      </c>
      <c r="C32" s="27" t="s">
        <v>75</v>
      </c>
      <c r="D32" s="27"/>
      <c r="E32" s="27"/>
      <c r="F32" s="27"/>
      <c r="G32" s="27" t="s">
        <v>46</v>
      </c>
      <c r="H32" s="27"/>
      <c r="I32" s="27"/>
      <c r="J32" s="27"/>
      <c r="K32" s="28">
        <f>896.8</f>
        <v>896.8</v>
      </c>
      <c r="L32" s="28"/>
      <c r="M32" s="28"/>
      <c r="N32" s="28"/>
      <c r="O32" s="25" t="s">
        <v>33</v>
      </c>
      <c r="P32" s="25"/>
      <c r="Q32" s="25"/>
      <c r="R32" s="25"/>
      <c r="S32" s="25"/>
      <c r="T32" s="24">
        <f>2690.4</f>
        <v>2690.4</v>
      </c>
      <c r="U32" s="24"/>
      <c r="V32" s="25" t="s">
        <v>4</v>
      </c>
      <c r="W32" s="25"/>
      <c r="X32" s="25"/>
      <c r="Y32" s="25"/>
      <c r="Z32" s="25"/>
      <c r="AA32" s="25"/>
      <c r="AB32" s="9" t="s">
        <v>4</v>
      </c>
      <c r="AC32" s="26" t="s">
        <v>4</v>
      </c>
      <c r="AD32" s="26"/>
      <c r="AE32" s="26" t="s">
        <v>4</v>
      </c>
      <c r="AF32" s="26"/>
      <c r="AG32" s="26"/>
      <c r="AH32" s="26"/>
      <c r="AI32" s="8" t="s">
        <v>33</v>
      </c>
      <c r="AJ32" s="10">
        <f>2690.4</f>
        <v>2690.4</v>
      </c>
    </row>
    <row r="33" spans="1:36" s="1" customFormat="1" ht="24" customHeight="1">
      <c r="A33" s="6" t="s">
        <v>76</v>
      </c>
      <c r="B33" s="7" t="s">
        <v>77</v>
      </c>
      <c r="C33" s="27" t="s">
        <v>78</v>
      </c>
      <c r="D33" s="27"/>
      <c r="E33" s="27"/>
      <c r="F33" s="27"/>
      <c r="G33" s="27" t="s">
        <v>46</v>
      </c>
      <c r="H33" s="27"/>
      <c r="I33" s="27"/>
      <c r="J33" s="27"/>
      <c r="K33" s="28">
        <f>2100</f>
        <v>2100</v>
      </c>
      <c r="L33" s="28"/>
      <c r="M33" s="28"/>
      <c r="N33" s="28"/>
      <c r="O33" s="25" t="s">
        <v>33</v>
      </c>
      <c r="P33" s="25"/>
      <c r="Q33" s="25"/>
      <c r="R33" s="25"/>
      <c r="S33" s="25"/>
      <c r="T33" s="24">
        <f>6300</f>
        <v>6300</v>
      </c>
      <c r="U33" s="24"/>
      <c r="V33" s="25" t="s">
        <v>4</v>
      </c>
      <c r="W33" s="25"/>
      <c r="X33" s="25"/>
      <c r="Y33" s="25"/>
      <c r="Z33" s="25"/>
      <c r="AA33" s="25"/>
      <c r="AB33" s="9" t="s">
        <v>4</v>
      </c>
      <c r="AC33" s="26" t="s">
        <v>4</v>
      </c>
      <c r="AD33" s="26"/>
      <c r="AE33" s="26" t="s">
        <v>4</v>
      </c>
      <c r="AF33" s="26"/>
      <c r="AG33" s="26"/>
      <c r="AH33" s="26"/>
      <c r="AI33" s="8" t="s">
        <v>33</v>
      </c>
      <c r="AJ33" s="10">
        <f>6300</f>
        <v>6300</v>
      </c>
    </row>
    <row r="34" spans="1:36" s="1" customFormat="1" ht="24" customHeight="1">
      <c r="A34" s="6" t="s">
        <v>79</v>
      </c>
      <c r="B34" s="7" t="s">
        <v>77</v>
      </c>
      <c r="C34" s="27" t="s">
        <v>78</v>
      </c>
      <c r="D34" s="27"/>
      <c r="E34" s="27"/>
      <c r="F34" s="27"/>
      <c r="G34" s="27" t="s">
        <v>46</v>
      </c>
      <c r="H34" s="27"/>
      <c r="I34" s="27"/>
      <c r="J34" s="27"/>
      <c r="K34" s="28">
        <f>1618</f>
        <v>1618</v>
      </c>
      <c r="L34" s="28"/>
      <c r="M34" s="28"/>
      <c r="N34" s="28"/>
      <c r="O34" s="25" t="s">
        <v>33</v>
      </c>
      <c r="P34" s="25"/>
      <c r="Q34" s="25"/>
      <c r="R34" s="25"/>
      <c r="S34" s="25"/>
      <c r="T34" s="24">
        <f>4854</f>
        <v>4854</v>
      </c>
      <c r="U34" s="24"/>
      <c r="V34" s="25" t="s">
        <v>4</v>
      </c>
      <c r="W34" s="25"/>
      <c r="X34" s="25"/>
      <c r="Y34" s="25"/>
      <c r="Z34" s="25"/>
      <c r="AA34" s="25"/>
      <c r="AB34" s="9" t="s">
        <v>4</v>
      </c>
      <c r="AC34" s="26" t="s">
        <v>4</v>
      </c>
      <c r="AD34" s="26"/>
      <c r="AE34" s="26" t="s">
        <v>4</v>
      </c>
      <c r="AF34" s="26"/>
      <c r="AG34" s="26"/>
      <c r="AH34" s="26"/>
      <c r="AI34" s="8" t="s">
        <v>33</v>
      </c>
      <c r="AJ34" s="10">
        <f>4854</f>
        <v>4854</v>
      </c>
    </row>
    <row r="35" spans="1:36" s="1" customFormat="1" ht="13.5" customHeight="1">
      <c r="A35" s="6" t="s">
        <v>80</v>
      </c>
      <c r="B35" s="7" t="s">
        <v>81</v>
      </c>
      <c r="C35" s="27" t="s">
        <v>82</v>
      </c>
      <c r="D35" s="27"/>
      <c r="E35" s="27"/>
      <c r="F35" s="27"/>
      <c r="G35" s="27" t="s">
        <v>83</v>
      </c>
      <c r="H35" s="27"/>
      <c r="I35" s="27"/>
      <c r="J35" s="27"/>
      <c r="K35" s="28">
        <f>506.61</f>
        <v>506.61</v>
      </c>
      <c r="L35" s="28"/>
      <c r="M35" s="28"/>
      <c r="N35" s="28"/>
      <c r="O35" s="25" t="s">
        <v>84</v>
      </c>
      <c r="P35" s="25"/>
      <c r="Q35" s="25"/>
      <c r="R35" s="25"/>
      <c r="S35" s="25"/>
      <c r="T35" s="24">
        <f>26850.59</f>
        <v>26850.59</v>
      </c>
      <c r="U35" s="24"/>
      <c r="V35" s="25" t="s">
        <v>4</v>
      </c>
      <c r="W35" s="25"/>
      <c r="X35" s="25"/>
      <c r="Y35" s="25"/>
      <c r="Z35" s="25"/>
      <c r="AA35" s="25"/>
      <c r="AB35" s="9" t="s">
        <v>4</v>
      </c>
      <c r="AC35" s="26" t="s">
        <v>4</v>
      </c>
      <c r="AD35" s="26"/>
      <c r="AE35" s="26" t="s">
        <v>4</v>
      </c>
      <c r="AF35" s="26"/>
      <c r="AG35" s="26"/>
      <c r="AH35" s="26"/>
      <c r="AI35" s="8" t="s">
        <v>84</v>
      </c>
      <c r="AJ35" s="10">
        <f>26850.59</f>
        <v>26850.59</v>
      </c>
    </row>
    <row r="36" spans="1:36" s="1" customFormat="1" ht="24" customHeight="1">
      <c r="A36" s="6" t="s">
        <v>85</v>
      </c>
      <c r="B36" s="7" t="s">
        <v>86</v>
      </c>
      <c r="C36" s="27" t="s">
        <v>87</v>
      </c>
      <c r="D36" s="27"/>
      <c r="E36" s="27"/>
      <c r="F36" s="27"/>
      <c r="G36" s="27" t="s">
        <v>46</v>
      </c>
      <c r="H36" s="27"/>
      <c r="I36" s="27"/>
      <c r="J36" s="27"/>
      <c r="K36" s="28">
        <f>2734</f>
        <v>2734</v>
      </c>
      <c r="L36" s="28"/>
      <c r="M36" s="28"/>
      <c r="N36" s="28"/>
      <c r="O36" s="25" t="s">
        <v>34</v>
      </c>
      <c r="P36" s="25"/>
      <c r="Q36" s="25"/>
      <c r="R36" s="25"/>
      <c r="S36" s="25"/>
      <c r="T36" s="24">
        <f>10936</f>
        <v>10936</v>
      </c>
      <c r="U36" s="24"/>
      <c r="V36" s="25" t="s">
        <v>4</v>
      </c>
      <c r="W36" s="25"/>
      <c r="X36" s="25"/>
      <c r="Y36" s="25"/>
      <c r="Z36" s="25"/>
      <c r="AA36" s="25"/>
      <c r="AB36" s="9" t="s">
        <v>4</v>
      </c>
      <c r="AC36" s="26" t="s">
        <v>4</v>
      </c>
      <c r="AD36" s="26"/>
      <c r="AE36" s="26" t="s">
        <v>4</v>
      </c>
      <c r="AF36" s="26"/>
      <c r="AG36" s="26"/>
      <c r="AH36" s="26"/>
      <c r="AI36" s="8" t="s">
        <v>34</v>
      </c>
      <c r="AJ36" s="10">
        <f>10936</f>
        <v>10936</v>
      </c>
    </row>
    <row r="37" spans="1:36" s="1" customFormat="1" ht="13.5" customHeight="1">
      <c r="A37" s="6" t="s">
        <v>88</v>
      </c>
      <c r="B37" s="7" t="s">
        <v>89</v>
      </c>
      <c r="C37" s="27" t="s">
        <v>90</v>
      </c>
      <c r="D37" s="27"/>
      <c r="E37" s="27"/>
      <c r="F37" s="27"/>
      <c r="G37" s="27" t="s">
        <v>46</v>
      </c>
      <c r="H37" s="27"/>
      <c r="I37" s="27"/>
      <c r="J37" s="27"/>
      <c r="K37" s="28">
        <f>2985</f>
        <v>2985</v>
      </c>
      <c r="L37" s="28"/>
      <c r="M37" s="28"/>
      <c r="N37" s="28"/>
      <c r="O37" s="25" t="s">
        <v>31</v>
      </c>
      <c r="P37" s="25"/>
      <c r="Q37" s="25"/>
      <c r="R37" s="25"/>
      <c r="S37" s="25"/>
      <c r="T37" s="24">
        <f>2985</f>
        <v>2985</v>
      </c>
      <c r="U37" s="24"/>
      <c r="V37" s="25" t="s">
        <v>4</v>
      </c>
      <c r="W37" s="25"/>
      <c r="X37" s="25"/>
      <c r="Y37" s="25"/>
      <c r="Z37" s="25"/>
      <c r="AA37" s="25"/>
      <c r="AB37" s="9" t="s">
        <v>4</v>
      </c>
      <c r="AC37" s="26" t="s">
        <v>4</v>
      </c>
      <c r="AD37" s="26"/>
      <c r="AE37" s="26" t="s">
        <v>4</v>
      </c>
      <c r="AF37" s="26"/>
      <c r="AG37" s="26"/>
      <c r="AH37" s="26"/>
      <c r="AI37" s="8" t="s">
        <v>31</v>
      </c>
      <c r="AJ37" s="10">
        <f>2985</f>
        <v>2985</v>
      </c>
    </row>
    <row r="38" spans="1:36" s="1" customFormat="1" ht="13.5" customHeight="1">
      <c r="A38" s="6" t="s">
        <v>91</v>
      </c>
      <c r="B38" s="7" t="s">
        <v>92</v>
      </c>
      <c r="C38" s="27" t="s">
        <v>93</v>
      </c>
      <c r="D38" s="27"/>
      <c r="E38" s="27"/>
      <c r="F38" s="27"/>
      <c r="G38" s="27" t="s">
        <v>46</v>
      </c>
      <c r="H38" s="27"/>
      <c r="I38" s="27"/>
      <c r="J38" s="27"/>
      <c r="K38" s="28">
        <f>1557.6</f>
        <v>1557.6</v>
      </c>
      <c r="L38" s="28"/>
      <c r="M38" s="28"/>
      <c r="N38" s="28"/>
      <c r="O38" s="25" t="s">
        <v>32</v>
      </c>
      <c r="P38" s="25"/>
      <c r="Q38" s="25"/>
      <c r="R38" s="25"/>
      <c r="S38" s="25"/>
      <c r="T38" s="24">
        <f>3115.2</f>
        <v>3115.2</v>
      </c>
      <c r="U38" s="24"/>
      <c r="V38" s="25" t="s">
        <v>4</v>
      </c>
      <c r="W38" s="25"/>
      <c r="X38" s="25"/>
      <c r="Y38" s="25"/>
      <c r="Z38" s="25"/>
      <c r="AA38" s="25"/>
      <c r="AB38" s="9" t="s">
        <v>4</v>
      </c>
      <c r="AC38" s="26" t="s">
        <v>4</v>
      </c>
      <c r="AD38" s="26"/>
      <c r="AE38" s="26" t="s">
        <v>4</v>
      </c>
      <c r="AF38" s="26"/>
      <c r="AG38" s="26"/>
      <c r="AH38" s="26"/>
      <c r="AI38" s="8" t="s">
        <v>32</v>
      </c>
      <c r="AJ38" s="10">
        <f>3115.2</f>
        <v>3115.2</v>
      </c>
    </row>
    <row r="39" spans="1:36" s="1" customFormat="1" ht="13.5" customHeight="1">
      <c r="A39" s="6" t="s">
        <v>94</v>
      </c>
      <c r="B39" s="7" t="s">
        <v>95</v>
      </c>
      <c r="C39" s="27" t="s">
        <v>96</v>
      </c>
      <c r="D39" s="27"/>
      <c r="E39" s="27"/>
      <c r="F39" s="27"/>
      <c r="G39" s="27" t="s">
        <v>46</v>
      </c>
      <c r="H39" s="27"/>
      <c r="I39" s="27"/>
      <c r="J39" s="27"/>
      <c r="K39" s="28">
        <f>397.29</f>
        <v>397.29</v>
      </c>
      <c r="L39" s="28"/>
      <c r="M39" s="28"/>
      <c r="N39" s="28"/>
      <c r="O39" s="25" t="s">
        <v>97</v>
      </c>
      <c r="P39" s="25"/>
      <c r="Q39" s="25"/>
      <c r="R39" s="25"/>
      <c r="S39" s="25"/>
      <c r="T39" s="24">
        <f>9534.9</f>
        <v>9534.9</v>
      </c>
      <c r="U39" s="24"/>
      <c r="V39" s="25" t="s">
        <v>4</v>
      </c>
      <c r="W39" s="25"/>
      <c r="X39" s="25"/>
      <c r="Y39" s="25"/>
      <c r="Z39" s="25"/>
      <c r="AA39" s="25"/>
      <c r="AB39" s="9" t="s">
        <v>4</v>
      </c>
      <c r="AC39" s="26" t="s">
        <v>4</v>
      </c>
      <c r="AD39" s="26"/>
      <c r="AE39" s="26" t="s">
        <v>4</v>
      </c>
      <c r="AF39" s="26"/>
      <c r="AG39" s="26"/>
      <c r="AH39" s="26"/>
      <c r="AI39" s="8" t="s">
        <v>97</v>
      </c>
      <c r="AJ39" s="10">
        <f>9534.9</f>
        <v>9534.9</v>
      </c>
    </row>
    <row r="40" spans="1:36" s="1" customFormat="1" ht="13.5" customHeight="1">
      <c r="A40" s="6" t="s">
        <v>97</v>
      </c>
      <c r="B40" s="7" t="s">
        <v>98</v>
      </c>
      <c r="C40" s="27" t="s">
        <v>99</v>
      </c>
      <c r="D40" s="27"/>
      <c r="E40" s="27"/>
      <c r="F40" s="27"/>
      <c r="G40" s="27" t="s">
        <v>46</v>
      </c>
      <c r="H40" s="27"/>
      <c r="I40" s="27"/>
      <c r="J40" s="27"/>
      <c r="K40" s="28">
        <f>2277.4</f>
        <v>2277.4</v>
      </c>
      <c r="L40" s="28"/>
      <c r="M40" s="28"/>
      <c r="N40" s="28"/>
      <c r="O40" s="25" t="s">
        <v>31</v>
      </c>
      <c r="P40" s="25"/>
      <c r="Q40" s="25"/>
      <c r="R40" s="25"/>
      <c r="S40" s="25"/>
      <c r="T40" s="24">
        <f>2277.4</f>
        <v>2277.4</v>
      </c>
      <c r="U40" s="24"/>
      <c r="V40" s="25" t="s">
        <v>4</v>
      </c>
      <c r="W40" s="25"/>
      <c r="X40" s="25"/>
      <c r="Y40" s="25"/>
      <c r="Z40" s="25"/>
      <c r="AA40" s="25"/>
      <c r="AB40" s="9" t="s">
        <v>4</v>
      </c>
      <c r="AC40" s="26" t="s">
        <v>4</v>
      </c>
      <c r="AD40" s="26"/>
      <c r="AE40" s="26" t="s">
        <v>4</v>
      </c>
      <c r="AF40" s="26"/>
      <c r="AG40" s="26"/>
      <c r="AH40" s="26"/>
      <c r="AI40" s="8" t="s">
        <v>31</v>
      </c>
      <c r="AJ40" s="10">
        <f>2277.4</f>
        <v>2277.4</v>
      </c>
    </row>
    <row r="41" spans="1:36" s="1" customFormat="1" ht="13.5" customHeight="1">
      <c r="A41" s="6" t="s">
        <v>100</v>
      </c>
      <c r="B41" s="7" t="s">
        <v>101</v>
      </c>
      <c r="C41" s="27" t="s">
        <v>102</v>
      </c>
      <c r="D41" s="27"/>
      <c r="E41" s="27"/>
      <c r="F41" s="27"/>
      <c r="G41" s="27" t="s">
        <v>46</v>
      </c>
      <c r="H41" s="27"/>
      <c r="I41" s="27"/>
      <c r="J41" s="27"/>
      <c r="K41" s="28">
        <f>701.76</f>
        <v>701.76</v>
      </c>
      <c r="L41" s="28"/>
      <c r="M41" s="28"/>
      <c r="N41" s="28"/>
      <c r="O41" s="25" t="s">
        <v>103</v>
      </c>
      <c r="P41" s="25"/>
      <c r="Q41" s="25"/>
      <c r="R41" s="25"/>
      <c r="S41" s="25"/>
      <c r="T41" s="24">
        <f>30175.5</f>
        <v>30175.5</v>
      </c>
      <c r="U41" s="24"/>
      <c r="V41" s="25" t="s">
        <v>4</v>
      </c>
      <c r="W41" s="25"/>
      <c r="X41" s="25"/>
      <c r="Y41" s="25"/>
      <c r="Z41" s="25"/>
      <c r="AA41" s="25"/>
      <c r="AB41" s="9" t="s">
        <v>4</v>
      </c>
      <c r="AC41" s="26" t="s">
        <v>4</v>
      </c>
      <c r="AD41" s="26"/>
      <c r="AE41" s="26" t="s">
        <v>4</v>
      </c>
      <c r="AF41" s="26"/>
      <c r="AG41" s="26"/>
      <c r="AH41" s="26"/>
      <c r="AI41" s="8" t="s">
        <v>103</v>
      </c>
      <c r="AJ41" s="10">
        <f>30175.5</f>
        <v>30175.5</v>
      </c>
    </row>
    <row r="42" spans="1:36" s="1" customFormat="1" ht="24" customHeight="1">
      <c r="A42" s="6" t="s">
        <v>104</v>
      </c>
      <c r="B42" s="7" t="s">
        <v>105</v>
      </c>
      <c r="C42" s="27" t="s">
        <v>106</v>
      </c>
      <c r="D42" s="27"/>
      <c r="E42" s="27"/>
      <c r="F42" s="27"/>
      <c r="G42" s="27" t="s">
        <v>46</v>
      </c>
      <c r="H42" s="27"/>
      <c r="I42" s="27"/>
      <c r="J42" s="27"/>
      <c r="K42" s="28">
        <f>155</f>
        <v>155</v>
      </c>
      <c r="L42" s="28"/>
      <c r="M42" s="28"/>
      <c r="N42" s="28"/>
      <c r="O42" s="25" t="s">
        <v>35</v>
      </c>
      <c r="P42" s="25"/>
      <c r="Q42" s="25"/>
      <c r="R42" s="25"/>
      <c r="S42" s="25"/>
      <c r="T42" s="24">
        <f>775</f>
        <v>775</v>
      </c>
      <c r="U42" s="24"/>
      <c r="V42" s="25" t="s">
        <v>4</v>
      </c>
      <c r="W42" s="25"/>
      <c r="X42" s="25"/>
      <c r="Y42" s="25"/>
      <c r="Z42" s="25"/>
      <c r="AA42" s="25"/>
      <c r="AB42" s="9" t="s">
        <v>4</v>
      </c>
      <c r="AC42" s="26" t="s">
        <v>4</v>
      </c>
      <c r="AD42" s="26"/>
      <c r="AE42" s="26" t="s">
        <v>4</v>
      </c>
      <c r="AF42" s="26"/>
      <c r="AG42" s="26"/>
      <c r="AH42" s="26"/>
      <c r="AI42" s="8" t="s">
        <v>35</v>
      </c>
      <c r="AJ42" s="10">
        <f>775</f>
        <v>775</v>
      </c>
    </row>
    <row r="43" spans="1:36" s="1" customFormat="1" ht="13.5" customHeight="1">
      <c r="A43" s="6" t="s">
        <v>107</v>
      </c>
      <c r="B43" s="7" t="s">
        <v>108</v>
      </c>
      <c r="C43" s="27" t="s">
        <v>109</v>
      </c>
      <c r="D43" s="27"/>
      <c r="E43" s="27"/>
      <c r="F43" s="27"/>
      <c r="G43" s="27" t="s">
        <v>46</v>
      </c>
      <c r="H43" s="27"/>
      <c r="I43" s="27"/>
      <c r="J43" s="27"/>
      <c r="K43" s="28">
        <f>2465</f>
        <v>2465</v>
      </c>
      <c r="L43" s="28"/>
      <c r="M43" s="28"/>
      <c r="N43" s="28"/>
      <c r="O43" s="25" t="s">
        <v>32</v>
      </c>
      <c r="P43" s="25"/>
      <c r="Q43" s="25"/>
      <c r="R43" s="25"/>
      <c r="S43" s="25"/>
      <c r="T43" s="24">
        <f>4930</f>
        <v>4930</v>
      </c>
      <c r="U43" s="24"/>
      <c r="V43" s="25" t="s">
        <v>4</v>
      </c>
      <c r="W43" s="25"/>
      <c r="X43" s="25"/>
      <c r="Y43" s="25"/>
      <c r="Z43" s="25"/>
      <c r="AA43" s="25"/>
      <c r="AB43" s="9" t="s">
        <v>4</v>
      </c>
      <c r="AC43" s="26" t="s">
        <v>4</v>
      </c>
      <c r="AD43" s="26"/>
      <c r="AE43" s="26" t="s">
        <v>4</v>
      </c>
      <c r="AF43" s="26"/>
      <c r="AG43" s="26"/>
      <c r="AH43" s="26"/>
      <c r="AI43" s="8" t="s">
        <v>32</v>
      </c>
      <c r="AJ43" s="10">
        <f>4930</f>
        <v>4930</v>
      </c>
    </row>
    <row r="44" spans="1:36" s="1" customFormat="1" ht="24" customHeight="1">
      <c r="A44" s="6" t="s">
        <v>110</v>
      </c>
      <c r="B44" s="7" t="s">
        <v>111</v>
      </c>
      <c r="C44" s="27" t="s">
        <v>112</v>
      </c>
      <c r="D44" s="27"/>
      <c r="E44" s="27"/>
      <c r="F44" s="27"/>
      <c r="G44" s="27" t="s">
        <v>46</v>
      </c>
      <c r="H44" s="27"/>
      <c r="I44" s="27"/>
      <c r="J44" s="27"/>
      <c r="K44" s="28">
        <f>1000</f>
        <v>1000</v>
      </c>
      <c r="L44" s="28"/>
      <c r="M44" s="28"/>
      <c r="N44" s="28"/>
      <c r="O44" s="25" t="s">
        <v>113</v>
      </c>
      <c r="P44" s="25"/>
      <c r="Q44" s="25"/>
      <c r="R44" s="25"/>
      <c r="S44" s="25"/>
      <c r="T44" s="24">
        <f>100000</f>
        <v>100000</v>
      </c>
      <c r="U44" s="24"/>
      <c r="V44" s="25" t="s">
        <v>4</v>
      </c>
      <c r="W44" s="25"/>
      <c r="X44" s="25"/>
      <c r="Y44" s="25"/>
      <c r="Z44" s="25"/>
      <c r="AA44" s="25"/>
      <c r="AB44" s="9" t="s">
        <v>4</v>
      </c>
      <c r="AC44" s="26" t="s">
        <v>4</v>
      </c>
      <c r="AD44" s="26"/>
      <c r="AE44" s="26" t="s">
        <v>4</v>
      </c>
      <c r="AF44" s="26"/>
      <c r="AG44" s="26"/>
      <c r="AH44" s="26"/>
      <c r="AI44" s="8" t="s">
        <v>113</v>
      </c>
      <c r="AJ44" s="10">
        <f>100000</f>
        <v>100000</v>
      </c>
    </row>
    <row r="45" spans="1:36" s="1" customFormat="1" ht="24" customHeight="1">
      <c r="A45" s="6" t="s">
        <v>114</v>
      </c>
      <c r="B45" s="7" t="s">
        <v>115</v>
      </c>
      <c r="C45" s="27" t="s">
        <v>116</v>
      </c>
      <c r="D45" s="27"/>
      <c r="E45" s="27"/>
      <c r="F45" s="27"/>
      <c r="G45" s="27" t="s">
        <v>46</v>
      </c>
      <c r="H45" s="27"/>
      <c r="I45" s="27"/>
      <c r="J45" s="27"/>
      <c r="K45" s="28">
        <f>3712.5</f>
        <v>3712.5</v>
      </c>
      <c r="L45" s="28"/>
      <c r="M45" s="28"/>
      <c r="N45" s="28"/>
      <c r="O45" s="25" t="s">
        <v>31</v>
      </c>
      <c r="P45" s="25"/>
      <c r="Q45" s="25"/>
      <c r="R45" s="25"/>
      <c r="S45" s="25"/>
      <c r="T45" s="24">
        <f>3712.5</f>
        <v>3712.5</v>
      </c>
      <c r="U45" s="24"/>
      <c r="V45" s="25" t="s">
        <v>4</v>
      </c>
      <c r="W45" s="25"/>
      <c r="X45" s="25"/>
      <c r="Y45" s="25"/>
      <c r="Z45" s="25"/>
      <c r="AA45" s="25"/>
      <c r="AB45" s="9" t="s">
        <v>4</v>
      </c>
      <c r="AC45" s="26" t="s">
        <v>4</v>
      </c>
      <c r="AD45" s="26"/>
      <c r="AE45" s="26" t="s">
        <v>4</v>
      </c>
      <c r="AF45" s="26"/>
      <c r="AG45" s="26"/>
      <c r="AH45" s="26"/>
      <c r="AI45" s="8" t="s">
        <v>31</v>
      </c>
      <c r="AJ45" s="10">
        <f>3712.5</f>
        <v>3712.5</v>
      </c>
    </row>
    <row r="46" spans="1:36" s="1" customFormat="1" ht="24" customHeight="1">
      <c r="A46" s="6" t="s">
        <v>117</v>
      </c>
      <c r="B46" s="7" t="s">
        <v>118</v>
      </c>
      <c r="C46" s="27" t="s">
        <v>116</v>
      </c>
      <c r="D46" s="27"/>
      <c r="E46" s="27"/>
      <c r="F46" s="27"/>
      <c r="G46" s="27" t="s">
        <v>46</v>
      </c>
      <c r="H46" s="27"/>
      <c r="I46" s="27"/>
      <c r="J46" s="27"/>
      <c r="K46" s="28">
        <f>3712.5</f>
        <v>3712.5</v>
      </c>
      <c r="L46" s="28"/>
      <c r="M46" s="28"/>
      <c r="N46" s="28"/>
      <c r="O46" s="25" t="s">
        <v>31</v>
      </c>
      <c r="P46" s="25"/>
      <c r="Q46" s="25"/>
      <c r="R46" s="25"/>
      <c r="S46" s="25"/>
      <c r="T46" s="24">
        <f>3712.5</f>
        <v>3712.5</v>
      </c>
      <c r="U46" s="24"/>
      <c r="V46" s="25" t="s">
        <v>4</v>
      </c>
      <c r="W46" s="25"/>
      <c r="X46" s="25"/>
      <c r="Y46" s="25"/>
      <c r="Z46" s="25"/>
      <c r="AA46" s="25"/>
      <c r="AB46" s="9" t="s">
        <v>4</v>
      </c>
      <c r="AC46" s="26" t="s">
        <v>4</v>
      </c>
      <c r="AD46" s="26"/>
      <c r="AE46" s="26" t="s">
        <v>4</v>
      </c>
      <c r="AF46" s="26"/>
      <c r="AG46" s="26"/>
      <c r="AH46" s="26"/>
      <c r="AI46" s="8" t="s">
        <v>31</v>
      </c>
      <c r="AJ46" s="10">
        <f>3712.5</f>
        <v>3712.5</v>
      </c>
    </row>
    <row r="47" spans="1:36" s="1" customFormat="1" ht="13.5" customHeight="1">
      <c r="A47" s="6" t="s">
        <v>119</v>
      </c>
      <c r="B47" s="7" t="s">
        <v>120</v>
      </c>
      <c r="C47" s="27" t="s">
        <v>121</v>
      </c>
      <c r="D47" s="27"/>
      <c r="E47" s="27"/>
      <c r="F47" s="27"/>
      <c r="G47" s="27" t="s">
        <v>46</v>
      </c>
      <c r="H47" s="27"/>
      <c r="I47" s="27"/>
      <c r="J47" s="27"/>
      <c r="K47" s="28">
        <f>2000</f>
        <v>2000</v>
      </c>
      <c r="L47" s="28"/>
      <c r="M47" s="28"/>
      <c r="N47" s="28"/>
      <c r="O47" s="25" t="s">
        <v>31</v>
      </c>
      <c r="P47" s="25"/>
      <c r="Q47" s="25"/>
      <c r="R47" s="25"/>
      <c r="S47" s="25"/>
      <c r="T47" s="24">
        <f>2000</f>
        <v>2000</v>
      </c>
      <c r="U47" s="24"/>
      <c r="V47" s="25" t="s">
        <v>4</v>
      </c>
      <c r="W47" s="25"/>
      <c r="X47" s="25"/>
      <c r="Y47" s="25"/>
      <c r="Z47" s="25"/>
      <c r="AA47" s="25"/>
      <c r="AB47" s="9" t="s">
        <v>4</v>
      </c>
      <c r="AC47" s="26" t="s">
        <v>4</v>
      </c>
      <c r="AD47" s="26"/>
      <c r="AE47" s="26" t="s">
        <v>4</v>
      </c>
      <c r="AF47" s="26"/>
      <c r="AG47" s="26"/>
      <c r="AH47" s="26"/>
      <c r="AI47" s="8" t="s">
        <v>31</v>
      </c>
      <c r="AJ47" s="10">
        <f>2000</f>
        <v>2000</v>
      </c>
    </row>
    <row r="48" spans="1:36" s="1" customFormat="1" ht="13.5" customHeight="1">
      <c r="A48" s="6" t="s">
        <v>122</v>
      </c>
      <c r="B48" s="7" t="s">
        <v>123</v>
      </c>
      <c r="C48" s="27" t="s">
        <v>124</v>
      </c>
      <c r="D48" s="27"/>
      <c r="E48" s="27"/>
      <c r="F48" s="27"/>
      <c r="G48" s="27" t="s">
        <v>46</v>
      </c>
      <c r="H48" s="27"/>
      <c r="I48" s="27"/>
      <c r="J48" s="27"/>
      <c r="K48" s="28">
        <f>2000</f>
        <v>2000</v>
      </c>
      <c r="L48" s="28"/>
      <c r="M48" s="28"/>
      <c r="N48" s="28"/>
      <c r="O48" s="25" t="s">
        <v>31</v>
      </c>
      <c r="P48" s="25"/>
      <c r="Q48" s="25"/>
      <c r="R48" s="25"/>
      <c r="S48" s="25"/>
      <c r="T48" s="24">
        <f>2000</f>
        <v>2000</v>
      </c>
      <c r="U48" s="24"/>
      <c r="V48" s="25" t="s">
        <v>4</v>
      </c>
      <c r="W48" s="25"/>
      <c r="X48" s="25"/>
      <c r="Y48" s="25"/>
      <c r="Z48" s="25"/>
      <c r="AA48" s="25"/>
      <c r="AB48" s="9" t="s">
        <v>4</v>
      </c>
      <c r="AC48" s="26" t="s">
        <v>4</v>
      </c>
      <c r="AD48" s="26"/>
      <c r="AE48" s="26" t="s">
        <v>4</v>
      </c>
      <c r="AF48" s="26"/>
      <c r="AG48" s="26"/>
      <c r="AH48" s="26"/>
      <c r="AI48" s="8" t="s">
        <v>31</v>
      </c>
      <c r="AJ48" s="10">
        <f>2000</f>
        <v>2000</v>
      </c>
    </row>
    <row r="49" spans="1:36" s="1" customFormat="1" ht="13.5" customHeight="1">
      <c r="A49" s="6" t="s">
        <v>125</v>
      </c>
      <c r="B49" s="7" t="s">
        <v>126</v>
      </c>
      <c r="C49" s="27" t="s">
        <v>127</v>
      </c>
      <c r="D49" s="27"/>
      <c r="E49" s="27"/>
      <c r="F49" s="27"/>
      <c r="G49" s="27" t="s">
        <v>46</v>
      </c>
      <c r="H49" s="27"/>
      <c r="I49" s="27"/>
      <c r="J49" s="27"/>
      <c r="K49" s="28">
        <f>2250</f>
        <v>2250</v>
      </c>
      <c r="L49" s="28"/>
      <c r="M49" s="28"/>
      <c r="N49" s="28"/>
      <c r="O49" s="25" t="s">
        <v>32</v>
      </c>
      <c r="P49" s="25"/>
      <c r="Q49" s="25"/>
      <c r="R49" s="25"/>
      <c r="S49" s="25"/>
      <c r="T49" s="24">
        <f>4500</f>
        <v>4500</v>
      </c>
      <c r="U49" s="24"/>
      <c r="V49" s="25" t="s">
        <v>4</v>
      </c>
      <c r="W49" s="25"/>
      <c r="X49" s="25"/>
      <c r="Y49" s="25"/>
      <c r="Z49" s="25"/>
      <c r="AA49" s="25"/>
      <c r="AB49" s="9" t="s">
        <v>4</v>
      </c>
      <c r="AC49" s="26" t="s">
        <v>4</v>
      </c>
      <c r="AD49" s="26"/>
      <c r="AE49" s="26" t="s">
        <v>4</v>
      </c>
      <c r="AF49" s="26"/>
      <c r="AG49" s="26"/>
      <c r="AH49" s="26"/>
      <c r="AI49" s="8" t="s">
        <v>32</v>
      </c>
      <c r="AJ49" s="10">
        <f>4500</f>
        <v>4500</v>
      </c>
    </row>
    <row r="50" spans="1:36" s="1" customFormat="1" ht="13.5" customHeight="1">
      <c r="A50" s="6" t="s">
        <v>128</v>
      </c>
      <c r="B50" s="7" t="s">
        <v>129</v>
      </c>
      <c r="C50" s="27" t="s">
        <v>130</v>
      </c>
      <c r="D50" s="27"/>
      <c r="E50" s="27"/>
      <c r="F50" s="27"/>
      <c r="G50" s="27" t="s">
        <v>46</v>
      </c>
      <c r="H50" s="27"/>
      <c r="I50" s="27"/>
      <c r="J50" s="27"/>
      <c r="K50" s="28">
        <f>2500</f>
        <v>2500</v>
      </c>
      <c r="L50" s="28"/>
      <c r="M50" s="28"/>
      <c r="N50" s="28"/>
      <c r="O50" s="25" t="s">
        <v>31</v>
      </c>
      <c r="P50" s="25"/>
      <c r="Q50" s="25"/>
      <c r="R50" s="25"/>
      <c r="S50" s="25"/>
      <c r="T50" s="24">
        <f>2500</f>
        <v>2500</v>
      </c>
      <c r="U50" s="24"/>
      <c r="V50" s="25" t="s">
        <v>4</v>
      </c>
      <c r="W50" s="25"/>
      <c r="X50" s="25"/>
      <c r="Y50" s="25"/>
      <c r="Z50" s="25"/>
      <c r="AA50" s="25"/>
      <c r="AB50" s="9" t="s">
        <v>4</v>
      </c>
      <c r="AC50" s="26" t="s">
        <v>4</v>
      </c>
      <c r="AD50" s="26"/>
      <c r="AE50" s="26" t="s">
        <v>4</v>
      </c>
      <c r="AF50" s="26"/>
      <c r="AG50" s="26"/>
      <c r="AH50" s="26"/>
      <c r="AI50" s="8" t="s">
        <v>31</v>
      </c>
      <c r="AJ50" s="10">
        <f>2500</f>
        <v>2500</v>
      </c>
    </row>
    <row r="51" spans="1:36" s="1" customFormat="1" ht="24" customHeight="1">
      <c r="A51" s="6" t="s">
        <v>131</v>
      </c>
      <c r="B51" s="7" t="s">
        <v>132</v>
      </c>
      <c r="C51" s="27" t="s">
        <v>133</v>
      </c>
      <c r="D51" s="27"/>
      <c r="E51" s="27"/>
      <c r="F51" s="27"/>
      <c r="G51" s="27" t="s">
        <v>46</v>
      </c>
      <c r="H51" s="27"/>
      <c r="I51" s="27"/>
      <c r="J51" s="27"/>
      <c r="K51" s="28">
        <f>2000</f>
        <v>2000</v>
      </c>
      <c r="L51" s="28"/>
      <c r="M51" s="28"/>
      <c r="N51" s="28"/>
      <c r="O51" s="25" t="s">
        <v>31</v>
      </c>
      <c r="P51" s="25"/>
      <c r="Q51" s="25"/>
      <c r="R51" s="25"/>
      <c r="S51" s="25"/>
      <c r="T51" s="24">
        <f>2000</f>
        <v>2000</v>
      </c>
      <c r="U51" s="24"/>
      <c r="V51" s="25" t="s">
        <v>4</v>
      </c>
      <c r="W51" s="25"/>
      <c r="X51" s="25"/>
      <c r="Y51" s="25"/>
      <c r="Z51" s="25"/>
      <c r="AA51" s="25"/>
      <c r="AB51" s="9" t="s">
        <v>4</v>
      </c>
      <c r="AC51" s="26" t="s">
        <v>4</v>
      </c>
      <c r="AD51" s="26"/>
      <c r="AE51" s="26" t="s">
        <v>4</v>
      </c>
      <c r="AF51" s="26"/>
      <c r="AG51" s="26"/>
      <c r="AH51" s="26"/>
      <c r="AI51" s="8" t="s">
        <v>31</v>
      </c>
      <c r="AJ51" s="10">
        <f>2000</f>
        <v>2000</v>
      </c>
    </row>
    <row r="52" spans="1:36" s="1" customFormat="1" ht="13.5" customHeight="1">
      <c r="A52" s="6" t="s">
        <v>134</v>
      </c>
      <c r="B52" s="7" t="s">
        <v>135</v>
      </c>
      <c r="C52" s="27" t="s">
        <v>136</v>
      </c>
      <c r="D52" s="27"/>
      <c r="E52" s="27"/>
      <c r="F52" s="27"/>
      <c r="G52" s="27" t="s">
        <v>46</v>
      </c>
      <c r="H52" s="27"/>
      <c r="I52" s="27"/>
      <c r="J52" s="27"/>
      <c r="K52" s="28">
        <f>0.13</f>
        <v>0.13</v>
      </c>
      <c r="L52" s="28"/>
      <c r="M52" s="28"/>
      <c r="N52" s="28"/>
      <c r="O52" s="25" t="s">
        <v>34</v>
      </c>
      <c r="P52" s="25"/>
      <c r="Q52" s="25"/>
      <c r="R52" s="25"/>
      <c r="S52" s="25"/>
      <c r="T52" s="24">
        <f>0.5</f>
        <v>0.5</v>
      </c>
      <c r="U52" s="24"/>
      <c r="V52" s="25" t="s">
        <v>4</v>
      </c>
      <c r="W52" s="25"/>
      <c r="X52" s="25"/>
      <c r="Y52" s="25"/>
      <c r="Z52" s="25"/>
      <c r="AA52" s="25"/>
      <c r="AB52" s="9" t="s">
        <v>4</v>
      </c>
      <c r="AC52" s="26" t="s">
        <v>4</v>
      </c>
      <c r="AD52" s="26"/>
      <c r="AE52" s="26" t="s">
        <v>4</v>
      </c>
      <c r="AF52" s="26"/>
      <c r="AG52" s="26"/>
      <c r="AH52" s="26"/>
      <c r="AI52" s="8" t="s">
        <v>34</v>
      </c>
      <c r="AJ52" s="10">
        <f>0.5</f>
        <v>0.5</v>
      </c>
    </row>
    <row r="53" spans="1:36" s="1" customFormat="1" ht="13.5" customHeight="1">
      <c r="A53" s="6" t="s">
        <v>137</v>
      </c>
      <c r="B53" s="7" t="s">
        <v>138</v>
      </c>
      <c r="C53" s="27" t="s">
        <v>139</v>
      </c>
      <c r="D53" s="27"/>
      <c r="E53" s="27"/>
      <c r="F53" s="27"/>
      <c r="G53" s="27" t="s">
        <v>46</v>
      </c>
      <c r="H53" s="27"/>
      <c r="I53" s="27"/>
      <c r="J53" s="27"/>
      <c r="K53" s="28">
        <f>1607.41</f>
        <v>1607.41</v>
      </c>
      <c r="L53" s="28"/>
      <c r="M53" s="28"/>
      <c r="N53" s="28"/>
      <c r="O53" s="25" t="s">
        <v>140</v>
      </c>
      <c r="P53" s="25"/>
      <c r="Q53" s="25"/>
      <c r="R53" s="25"/>
      <c r="S53" s="25"/>
      <c r="T53" s="24">
        <f>78762.96</f>
        <v>78762.96</v>
      </c>
      <c r="U53" s="24"/>
      <c r="V53" s="25" t="s">
        <v>4</v>
      </c>
      <c r="W53" s="25"/>
      <c r="X53" s="25"/>
      <c r="Y53" s="25"/>
      <c r="Z53" s="25"/>
      <c r="AA53" s="25"/>
      <c r="AB53" s="9" t="s">
        <v>4</v>
      </c>
      <c r="AC53" s="26" t="s">
        <v>4</v>
      </c>
      <c r="AD53" s="26"/>
      <c r="AE53" s="26" t="s">
        <v>4</v>
      </c>
      <c r="AF53" s="26"/>
      <c r="AG53" s="26"/>
      <c r="AH53" s="26"/>
      <c r="AI53" s="8" t="s">
        <v>140</v>
      </c>
      <c r="AJ53" s="10">
        <f>78762.96</f>
        <v>78762.96</v>
      </c>
    </row>
    <row r="54" spans="1:36" s="1" customFormat="1" ht="13.5" customHeight="1">
      <c r="A54" s="6" t="s">
        <v>141</v>
      </c>
      <c r="B54" s="7" t="s">
        <v>142</v>
      </c>
      <c r="C54" s="27" t="s">
        <v>143</v>
      </c>
      <c r="D54" s="27"/>
      <c r="E54" s="27"/>
      <c r="F54" s="27"/>
      <c r="G54" s="27" t="s">
        <v>46</v>
      </c>
      <c r="H54" s="27"/>
      <c r="I54" s="27"/>
      <c r="J54" s="27"/>
      <c r="K54" s="28">
        <f>1928.14</f>
        <v>1928.14</v>
      </c>
      <c r="L54" s="28"/>
      <c r="M54" s="28"/>
      <c r="N54" s="28"/>
      <c r="O54" s="25" t="s">
        <v>41</v>
      </c>
      <c r="P54" s="25"/>
      <c r="Q54" s="25"/>
      <c r="R54" s="25"/>
      <c r="S54" s="25"/>
      <c r="T54" s="24">
        <f>21209.54</f>
        <v>21209.54</v>
      </c>
      <c r="U54" s="24"/>
      <c r="V54" s="25" t="s">
        <v>4</v>
      </c>
      <c r="W54" s="25"/>
      <c r="X54" s="25"/>
      <c r="Y54" s="25"/>
      <c r="Z54" s="25"/>
      <c r="AA54" s="25"/>
      <c r="AB54" s="9" t="s">
        <v>4</v>
      </c>
      <c r="AC54" s="26" t="s">
        <v>4</v>
      </c>
      <c r="AD54" s="26"/>
      <c r="AE54" s="26" t="s">
        <v>4</v>
      </c>
      <c r="AF54" s="26"/>
      <c r="AG54" s="26"/>
      <c r="AH54" s="26"/>
      <c r="AI54" s="8" t="s">
        <v>41</v>
      </c>
      <c r="AJ54" s="10">
        <f>21209.54</f>
        <v>21209.54</v>
      </c>
    </row>
    <row r="55" spans="1:36" s="1" customFormat="1" ht="24" customHeight="1">
      <c r="A55" s="6" t="s">
        <v>144</v>
      </c>
      <c r="B55" s="7" t="s">
        <v>145</v>
      </c>
      <c r="C55" s="27" t="s">
        <v>146</v>
      </c>
      <c r="D55" s="27"/>
      <c r="E55" s="27"/>
      <c r="F55" s="27"/>
      <c r="G55" s="27" t="s">
        <v>46</v>
      </c>
      <c r="H55" s="27"/>
      <c r="I55" s="27"/>
      <c r="J55" s="27"/>
      <c r="K55" s="28">
        <f>1999</f>
        <v>1999</v>
      </c>
      <c r="L55" s="28"/>
      <c r="M55" s="28"/>
      <c r="N55" s="28"/>
      <c r="O55" s="25" t="s">
        <v>31</v>
      </c>
      <c r="P55" s="25"/>
      <c r="Q55" s="25"/>
      <c r="R55" s="25"/>
      <c r="S55" s="25"/>
      <c r="T55" s="24">
        <f>1999</f>
        <v>1999</v>
      </c>
      <c r="U55" s="24"/>
      <c r="V55" s="25" t="s">
        <v>4</v>
      </c>
      <c r="W55" s="25"/>
      <c r="X55" s="25"/>
      <c r="Y55" s="25"/>
      <c r="Z55" s="25"/>
      <c r="AA55" s="25"/>
      <c r="AB55" s="9" t="s">
        <v>4</v>
      </c>
      <c r="AC55" s="26" t="s">
        <v>4</v>
      </c>
      <c r="AD55" s="26"/>
      <c r="AE55" s="26" t="s">
        <v>4</v>
      </c>
      <c r="AF55" s="26"/>
      <c r="AG55" s="26"/>
      <c r="AH55" s="26"/>
      <c r="AI55" s="8" t="s">
        <v>31</v>
      </c>
      <c r="AJ55" s="10">
        <f>1999</f>
        <v>1999</v>
      </c>
    </row>
    <row r="56" spans="1:36" s="1" customFormat="1" ht="24" customHeight="1">
      <c r="A56" s="6" t="s">
        <v>147</v>
      </c>
      <c r="B56" s="7" t="s">
        <v>148</v>
      </c>
      <c r="C56" s="27" t="s">
        <v>149</v>
      </c>
      <c r="D56" s="27"/>
      <c r="E56" s="27"/>
      <c r="F56" s="27"/>
      <c r="G56" s="27" t="s">
        <v>46</v>
      </c>
      <c r="H56" s="27"/>
      <c r="I56" s="27"/>
      <c r="J56" s="27"/>
      <c r="K56" s="28">
        <f>780</f>
        <v>780</v>
      </c>
      <c r="L56" s="28"/>
      <c r="M56" s="28"/>
      <c r="N56" s="28"/>
      <c r="O56" s="25" t="s">
        <v>31</v>
      </c>
      <c r="P56" s="25"/>
      <c r="Q56" s="25"/>
      <c r="R56" s="25"/>
      <c r="S56" s="25"/>
      <c r="T56" s="24">
        <f>780</f>
        <v>780</v>
      </c>
      <c r="U56" s="24"/>
      <c r="V56" s="25" t="s">
        <v>4</v>
      </c>
      <c r="W56" s="25"/>
      <c r="X56" s="25"/>
      <c r="Y56" s="25"/>
      <c r="Z56" s="25"/>
      <c r="AA56" s="25"/>
      <c r="AB56" s="9" t="s">
        <v>4</v>
      </c>
      <c r="AC56" s="26" t="s">
        <v>4</v>
      </c>
      <c r="AD56" s="26"/>
      <c r="AE56" s="26" t="s">
        <v>4</v>
      </c>
      <c r="AF56" s="26"/>
      <c r="AG56" s="26"/>
      <c r="AH56" s="26"/>
      <c r="AI56" s="8" t="s">
        <v>31</v>
      </c>
      <c r="AJ56" s="10">
        <f>780</f>
        <v>780</v>
      </c>
    </row>
    <row r="57" spans="1:36" s="1" customFormat="1" ht="24" customHeight="1">
      <c r="A57" s="6" t="s">
        <v>150</v>
      </c>
      <c r="B57" s="7" t="s">
        <v>151</v>
      </c>
      <c r="C57" s="27" t="s">
        <v>152</v>
      </c>
      <c r="D57" s="27"/>
      <c r="E57" s="27"/>
      <c r="F57" s="27"/>
      <c r="G57" s="27" t="s">
        <v>46</v>
      </c>
      <c r="H57" s="27"/>
      <c r="I57" s="27"/>
      <c r="J57" s="27"/>
      <c r="K57" s="28">
        <f>2000</f>
        <v>2000</v>
      </c>
      <c r="L57" s="28"/>
      <c r="M57" s="28"/>
      <c r="N57" s="28"/>
      <c r="O57" s="25" t="s">
        <v>31</v>
      </c>
      <c r="P57" s="25"/>
      <c r="Q57" s="25"/>
      <c r="R57" s="25"/>
      <c r="S57" s="25"/>
      <c r="T57" s="24">
        <f>2000</f>
        <v>2000</v>
      </c>
      <c r="U57" s="24"/>
      <c r="V57" s="25" t="s">
        <v>4</v>
      </c>
      <c r="W57" s="25"/>
      <c r="X57" s="25"/>
      <c r="Y57" s="25"/>
      <c r="Z57" s="25"/>
      <c r="AA57" s="25"/>
      <c r="AB57" s="9" t="s">
        <v>4</v>
      </c>
      <c r="AC57" s="26" t="s">
        <v>4</v>
      </c>
      <c r="AD57" s="26"/>
      <c r="AE57" s="26" t="s">
        <v>4</v>
      </c>
      <c r="AF57" s="26"/>
      <c r="AG57" s="26"/>
      <c r="AH57" s="26"/>
      <c r="AI57" s="8" t="s">
        <v>31</v>
      </c>
      <c r="AJ57" s="10">
        <f>2000</f>
        <v>2000</v>
      </c>
    </row>
    <row r="58" spans="1:36" s="1" customFormat="1" ht="24" customHeight="1">
      <c r="A58" s="6" t="s">
        <v>153</v>
      </c>
      <c r="B58" s="7" t="s">
        <v>154</v>
      </c>
      <c r="C58" s="27" t="s">
        <v>155</v>
      </c>
      <c r="D58" s="27"/>
      <c r="E58" s="27"/>
      <c r="F58" s="27"/>
      <c r="G58" s="27" t="s">
        <v>46</v>
      </c>
      <c r="H58" s="27"/>
      <c r="I58" s="27"/>
      <c r="J58" s="27"/>
      <c r="K58" s="28">
        <f>2000</f>
        <v>2000</v>
      </c>
      <c r="L58" s="28"/>
      <c r="M58" s="28"/>
      <c r="N58" s="28"/>
      <c r="O58" s="25" t="s">
        <v>31</v>
      </c>
      <c r="P58" s="25"/>
      <c r="Q58" s="25"/>
      <c r="R58" s="25"/>
      <c r="S58" s="25"/>
      <c r="T58" s="24">
        <f>2000</f>
        <v>2000</v>
      </c>
      <c r="U58" s="24"/>
      <c r="V58" s="25" t="s">
        <v>4</v>
      </c>
      <c r="W58" s="25"/>
      <c r="X58" s="25"/>
      <c r="Y58" s="25"/>
      <c r="Z58" s="25"/>
      <c r="AA58" s="25"/>
      <c r="AB58" s="9" t="s">
        <v>4</v>
      </c>
      <c r="AC58" s="26" t="s">
        <v>4</v>
      </c>
      <c r="AD58" s="26"/>
      <c r="AE58" s="26" t="s">
        <v>4</v>
      </c>
      <c r="AF58" s="26"/>
      <c r="AG58" s="26"/>
      <c r="AH58" s="26"/>
      <c r="AI58" s="8" t="s">
        <v>31</v>
      </c>
      <c r="AJ58" s="10">
        <f>2000</f>
        <v>2000</v>
      </c>
    </row>
    <row r="59" spans="1:36" s="1" customFormat="1" ht="13.5" customHeight="1">
      <c r="A59" s="6" t="s">
        <v>103</v>
      </c>
      <c r="B59" s="7" t="s">
        <v>156</v>
      </c>
      <c r="C59" s="27" t="s">
        <v>157</v>
      </c>
      <c r="D59" s="27"/>
      <c r="E59" s="27"/>
      <c r="F59" s="27"/>
      <c r="G59" s="27" t="s">
        <v>46</v>
      </c>
      <c r="H59" s="27"/>
      <c r="I59" s="27"/>
      <c r="J59" s="27"/>
      <c r="K59" s="28">
        <f>2440</f>
        <v>2440</v>
      </c>
      <c r="L59" s="28"/>
      <c r="M59" s="28"/>
      <c r="N59" s="28"/>
      <c r="O59" s="25" t="s">
        <v>31</v>
      </c>
      <c r="P59" s="25"/>
      <c r="Q59" s="25"/>
      <c r="R59" s="25"/>
      <c r="S59" s="25"/>
      <c r="T59" s="24">
        <f>2440</f>
        <v>2440</v>
      </c>
      <c r="U59" s="24"/>
      <c r="V59" s="25" t="s">
        <v>4</v>
      </c>
      <c r="W59" s="25"/>
      <c r="X59" s="25"/>
      <c r="Y59" s="25"/>
      <c r="Z59" s="25"/>
      <c r="AA59" s="25"/>
      <c r="AB59" s="9" t="s">
        <v>4</v>
      </c>
      <c r="AC59" s="26" t="s">
        <v>4</v>
      </c>
      <c r="AD59" s="26"/>
      <c r="AE59" s="26" t="s">
        <v>4</v>
      </c>
      <c r="AF59" s="26"/>
      <c r="AG59" s="26"/>
      <c r="AH59" s="26"/>
      <c r="AI59" s="8" t="s">
        <v>31</v>
      </c>
      <c r="AJ59" s="10">
        <f>2440</f>
        <v>2440</v>
      </c>
    </row>
    <row r="60" spans="1:36" s="1" customFormat="1" ht="13.5" customHeight="1">
      <c r="A60" s="6" t="s">
        <v>158</v>
      </c>
      <c r="B60" s="7" t="s">
        <v>159</v>
      </c>
      <c r="C60" s="27" t="s">
        <v>160</v>
      </c>
      <c r="D60" s="27"/>
      <c r="E60" s="27"/>
      <c r="F60" s="27"/>
      <c r="G60" s="27" t="s">
        <v>46</v>
      </c>
      <c r="H60" s="27"/>
      <c r="I60" s="27"/>
      <c r="J60" s="27"/>
      <c r="K60" s="28">
        <f>542.8</f>
        <v>542.8</v>
      </c>
      <c r="L60" s="28"/>
      <c r="M60" s="28"/>
      <c r="N60" s="28"/>
      <c r="O60" s="25" t="s">
        <v>31</v>
      </c>
      <c r="P60" s="25"/>
      <c r="Q60" s="25"/>
      <c r="R60" s="25"/>
      <c r="S60" s="25"/>
      <c r="T60" s="24">
        <f>542.8</f>
        <v>542.8</v>
      </c>
      <c r="U60" s="24"/>
      <c r="V60" s="25" t="s">
        <v>4</v>
      </c>
      <c r="W60" s="25"/>
      <c r="X60" s="25"/>
      <c r="Y60" s="25"/>
      <c r="Z60" s="25"/>
      <c r="AA60" s="25"/>
      <c r="AB60" s="9" t="s">
        <v>4</v>
      </c>
      <c r="AC60" s="26" t="s">
        <v>4</v>
      </c>
      <c r="AD60" s="26"/>
      <c r="AE60" s="26" t="s">
        <v>4</v>
      </c>
      <c r="AF60" s="26"/>
      <c r="AG60" s="26"/>
      <c r="AH60" s="26"/>
      <c r="AI60" s="8" t="s">
        <v>31</v>
      </c>
      <c r="AJ60" s="10">
        <f>542.8</f>
        <v>542.8</v>
      </c>
    </row>
    <row r="61" spans="1:36" s="1" customFormat="1" ht="13.5" customHeight="1">
      <c r="A61" s="6" t="s">
        <v>161</v>
      </c>
      <c r="B61" s="7" t="s">
        <v>162</v>
      </c>
      <c r="C61" s="27" t="s">
        <v>163</v>
      </c>
      <c r="D61" s="27"/>
      <c r="E61" s="27"/>
      <c r="F61" s="27"/>
      <c r="G61" s="27" t="s">
        <v>46</v>
      </c>
      <c r="H61" s="27"/>
      <c r="I61" s="27"/>
      <c r="J61" s="27"/>
      <c r="K61" s="28">
        <f>1032.5</f>
        <v>1032.5</v>
      </c>
      <c r="L61" s="28"/>
      <c r="M61" s="28"/>
      <c r="N61" s="28"/>
      <c r="O61" s="25" t="s">
        <v>88</v>
      </c>
      <c r="P61" s="25"/>
      <c r="Q61" s="25"/>
      <c r="R61" s="25"/>
      <c r="S61" s="25"/>
      <c r="T61" s="24">
        <f>21682.5</f>
        <v>21682.5</v>
      </c>
      <c r="U61" s="24"/>
      <c r="V61" s="25" t="s">
        <v>4</v>
      </c>
      <c r="W61" s="25"/>
      <c r="X61" s="25"/>
      <c r="Y61" s="25"/>
      <c r="Z61" s="25"/>
      <c r="AA61" s="25"/>
      <c r="AB61" s="9" t="s">
        <v>4</v>
      </c>
      <c r="AC61" s="26" t="s">
        <v>4</v>
      </c>
      <c r="AD61" s="26"/>
      <c r="AE61" s="26" t="s">
        <v>4</v>
      </c>
      <c r="AF61" s="26"/>
      <c r="AG61" s="26"/>
      <c r="AH61" s="26"/>
      <c r="AI61" s="8" t="s">
        <v>88</v>
      </c>
      <c r="AJ61" s="10">
        <f>21682.5</f>
        <v>21682.5</v>
      </c>
    </row>
    <row r="62" spans="1:36" s="1" customFormat="1" ht="13.5" customHeight="1">
      <c r="A62" s="6" t="s">
        <v>164</v>
      </c>
      <c r="B62" s="7" t="s">
        <v>165</v>
      </c>
      <c r="C62" s="27" t="s">
        <v>166</v>
      </c>
      <c r="D62" s="27"/>
      <c r="E62" s="27"/>
      <c r="F62" s="27"/>
      <c r="G62" s="27" t="s">
        <v>46</v>
      </c>
      <c r="H62" s="27"/>
      <c r="I62" s="27"/>
      <c r="J62" s="27"/>
      <c r="K62" s="28">
        <f>2166.14</f>
        <v>2166.14</v>
      </c>
      <c r="L62" s="28"/>
      <c r="M62" s="28"/>
      <c r="N62" s="28"/>
      <c r="O62" s="25" t="s">
        <v>37</v>
      </c>
      <c r="P62" s="25"/>
      <c r="Q62" s="25"/>
      <c r="R62" s="25"/>
      <c r="S62" s="25"/>
      <c r="T62" s="24">
        <f>15162.96</f>
        <v>15162.96</v>
      </c>
      <c r="U62" s="24"/>
      <c r="V62" s="25" t="s">
        <v>4</v>
      </c>
      <c r="W62" s="25"/>
      <c r="X62" s="25"/>
      <c r="Y62" s="25"/>
      <c r="Z62" s="25"/>
      <c r="AA62" s="25"/>
      <c r="AB62" s="9" t="s">
        <v>4</v>
      </c>
      <c r="AC62" s="26" t="s">
        <v>4</v>
      </c>
      <c r="AD62" s="26"/>
      <c r="AE62" s="26" t="s">
        <v>4</v>
      </c>
      <c r="AF62" s="26"/>
      <c r="AG62" s="26"/>
      <c r="AH62" s="26"/>
      <c r="AI62" s="8" t="s">
        <v>37</v>
      </c>
      <c r="AJ62" s="10">
        <f>15162.96</f>
        <v>15162.96</v>
      </c>
    </row>
    <row r="63" spans="1:36" s="1" customFormat="1" ht="24" customHeight="1">
      <c r="A63" s="6" t="s">
        <v>167</v>
      </c>
      <c r="B63" s="7" t="s">
        <v>168</v>
      </c>
      <c r="C63" s="27" t="s">
        <v>169</v>
      </c>
      <c r="D63" s="27"/>
      <c r="E63" s="27"/>
      <c r="F63" s="27"/>
      <c r="G63" s="27" t="s">
        <v>46</v>
      </c>
      <c r="H63" s="27"/>
      <c r="I63" s="27"/>
      <c r="J63" s="27"/>
      <c r="K63" s="28">
        <f>499</f>
        <v>499</v>
      </c>
      <c r="L63" s="28"/>
      <c r="M63" s="28"/>
      <c r="N63" s="28"/>
      <c r="O63" s="25" t="s">
        <v>32</v>
      </c>
      <c r="P63" s="25"/>
      <c r="Q63" s="25"/>
      <c r="R63" s="25"/>
      <c r="S63" s="25"/>
      <c r="T63" s="24">
        <f>998</f>
        <v>998</v>
      </c>
      <c r="U63" s="24"/>
      <c r="V63" s="25" t="s">
        <v>4</v>
      </c>
      <c r="W63" s="25"/>
      <c r="X63" s="25"/>
      <c r="Y63" s="25"/>
      <c r="Z63" s="25"/>
      <c r="AA63" s="25"/>
      <c r="AB63" s="9" t="s">
        <v>4</v>
      </c>
      <c r="AC63" s="26" t="s">
        <v>4</v>
      </c>
      <c r="AD63" s="26"/>
      <c r="AE63" s="26" t="s">
        <v>4</v>
      </c>
      <c r="AF63" s="26"/>
      <c r="AG63" s="26"/>
      <c r="AH63" s="26"/>
      <c r="AI63" s="8" t="s">
        <v>32</v>
      </c>
      <c r="AJ63" s="10">
        <f>998</f>
        <v>998</v>
      </c>
    </row>
    <row r="64" spans="1:36" s="1" customFormat="1" ht="24" customHeight="1">
      <c r="A64" s="6" t="s">
        <v>170</v>
      </c>
      <c r="B64" s="7" t="s">
        <v>171</v>
      </c>
      <c r="C64" s="27" t="s">
        <v>172</v>
      </c>
      <c r="D64" s="27"/>
      <c r="E64" s="27"/>
      <c r="F64" s="27"/>
      <c r="G64" s="27" t="s">
        <v>46</v>
      </c>
      <c r="H64" s="27"/>
      <c r="I64" s="27"/>
      <c r="J64" s="27"/>
      <c r="K64" s="28">
        <f>3000</f>
        <v>3000</v>
      </c>
      <c r="L64" s="28"/>
      <c r="M64" s="28"/>
      <c r="N64" s="28"/>
      <c r="O64" s="25" t="s">
        <v>35</v>
      </c>
      <c r="P64" s="25"/>
      <c r="Q64" s="25"/>
      <c r="R64" s="25"/>
      <c r="S64" s="25"/>
      <c r="T64" s="24">
        <f>15000</f>
        <v>15000</v>
      </c>
      <c r="U64" s="24"/>
      <c r="V64" s="25" t="s">
        <v>4</v>
      </c>
      <c r="W64" s="25"/>
      <c r="X64" s="25"/>
      <c r="Y64" s="25"/>
      <c r="Z64" s="25"/>
      <c r="AA64" s="25"/>
      <c r="AB64" s="9" t="s">
        <v>4</v>
      </c>
      <c r="AC64" s="26" t="s">
        <v>4</v>
      </c>
      <c r="AD64" s="26"/>
      <c r="AE64" s="26" t="s">
        <v>4</v>
      </c>
      <c r="AF64" s="26"/>
      <c r="AG64" s="26"/>
      <c r="AH64" s="26"/>
      <c r="AI64" s="8" t="s">
        <v>35</v>
      </c>
      <c r="AJ64" s="10">
        <f>15000</f>
        <v>15000</v>
      </c>
    </row>
    <row r="65" spans="1:36" s="1" customFormat="1" ht="24" customHeight="1">
      <c r="A65" s="6" t="s">
        <v>140</v>
      </c>
      <c r="B65" s="7" t="s">
        <v>171</v>
      </c>
      <c r="C65" s="27" t="s">
        <v>172</v>
      </c>
      <c r="D65" s="27"/>
      <c r="E65" s="27"/>
      <c r="F65" s="27"/>
      <c r="G65" s="27" t="s">
        <v>46</v>
      </c>
      <c r="H65" s="27"/>
      <c r="I65" s="27"/>
      <c r="J65" s="27"/>
      <c r="K65" s="28">
        <f>1463</f>
        <v>1463</v>
      </c>
      <c r="L65" s="28"/>
      <c r="M65" s="28"/>
      <c r="N65" s="28"/>
      <c r="O65" s="25" t="s">
        <v>31</v>
      </c>
      <c r="P65" s="25"/>
      <c r="Q65" s="25"/>
      <c r="R65" s="25"/>
      <c r="S65" s="25"/>
      <c r="T65" s="24">
        <f>1463</f>
        <v>1463</v>
      </c>
      <c r="U65" s="24"/>
      <c r="V65" s="25" t="s">
        <v>4</v>
      </c>
      <c r="W65" s="25"/>
      <c r="X65" s="25"/>
      <c r="Y65" s="25"/>
      <c r="Z65" s="25"/>
      <c r="AA65" s="25"/>
      <c r="AB65" s="9" t="s">
        <v>4</v>
      </c>
      <c r="AC65" s="26" t="s">
        <v>4</v>
      </c>
      <c r="AD65" s="26"/>
      <c r="AE65" s="26" t="s">
        <v>4</v>
      </c>
      <c r="AF65" s="26"/>
      <c r="AG65" s="26"/>
      <c r="AH65" s="26"/>
      <c r="AI65" s="8" t="s">
        <v>31</v>
      </c>
      <c r="AJ65" s="10">
        <f>1463</f>
        <v>1463</v>
      </c>
    </row>
    <row r="66" spans="1:36" s="1" customFormat="1" ht="13.5" customHeight="1">
      <c r="A66" s="6" t="s">
        <v>173</v>
      </c>
      <c r="B66" s="7" t="s">
        <v>174</v>
      </c>
      <c r="C66" s="27" t="s">
        <v>175</v>
      </c>
      <c r="D66" s="27"/>
      <c r="E66" s="27"/>
      <c r="F66" s="27"/>
      <c r="G66" s="27" t="s">
        <v>46</v>
      </c>
      <c r="H66" s="27"/>
      <c r="I66" s="27"/>
      <c r="J66" s="27"/>
      <c r="K66" s="28">
        <f>1623.84</f>
        <v>1623.84</v>
      </c>
      <c r="L66" s="28"/>
      <c r="M66" s="28"/>
      <c r="N66" s="28"/>
      <c r="O66" s="25" t="s">
        <v>31</v>
      </c>
      <c r="P66" s="25"/>
      <c r="Q66" s="25"/>
      <c r="R66" s="25"/>
      <c r="S66" s="25"/>
      <c r="T66" s="24">
        <f>1623.84</f>
        <v>1623.84</v>
      </c>
      <c r="U66" s="24"/>
      <c r="V66" s="25" t="s">
        <v>4</v>
      </c>
      <c r="W66" s="25"/>
      <c r="X66" s="25"/>
      <c r="Y66" s="25"/>
      <c r="Z66" s="25"/>
      <c r="AA66" s="25"/>
      <c r="AB66" s="9" t="s">
        <v>4</v>
      </c>
      <c r="AC66" s="26" t="s">
        <v>4</v>
      </c>
      <c r="AD66" s="26"/>
      <c r="AE66" s="26" t="s">
        <v>4</v>
      </c>
      <c r="AF66" s="26"/>
      <c r="AG66" s="26"/>
      <c r="AH66" s="26"/>
      <c r="AI66" s="8" t="s">
        <v>31</v>
      </c>
      <c r="AJ66" s="10">
        <f>1623.84</f>
        <v>1623.84</v>
      </c>
    </row>
    <row r="67" spans="1:36" s="1" customFormat="1" ht="13.5" customHeight="1">
      <c r="A67" s="6" t="s">
        <v>176</v>
      </c>
      <c r="B67" s="7" t="s">
        <v>177</v>
      </c>
      <c r="C67" s="27" t="s">
        <v>178</v>
      </c>
      <c r="D67" s="27"/>
      <c r="E67" s="27"/>
      <c r="F67" s="27"/>
      <c r="G67" s="27" t="s">
        <v>4</v>
      </c>
      <c r="H67" s="27"/>
      <c r="I67" s="27"/>
      <c r="J67" s="27"/>
      <c r="K67" s="28">
        <f>150</f>
        <v>150</v>
      </c>
      <c r="L67" s="28"/>
      <c r="M67" s="28"/>
      <c r="N67" s="28"/>
      <c r="O67" s="25" t="s">
        <v>147</v>
      </c>
      <c r="P67" s="25"/>
      <c r="Q67" s="25"/>
      <c r="R67" s="25"/>
      <c r="S67" s="25"/>
      <c r="T67" s="24">
        <f>6000</f>
        <v>6000</v>
      </c>
      <c r="U67" s="24"/>
      <c r="V67" s="25" t="s">
        <v>4</v>
      </c>
      <c r="W67" s="25"/>
      <c r="X67" s="25"/>
      <c r="Y67" s="25"/>
      <c r="Z67" s="25"/>
      <c r="AA67" s="25"/>
      <c r="AB67" s="9" t="s">
        <v>4</v>
      </c>
      <c r="AC67" s="26" t="s">
        <v>4</v>
      </c>
      <c r="AD67" s="26"/>
      <c r="AE67" s="26" t="s">
        <v>4</v>
      </c>
      <c r="AF67" s="26"/>
      <c r="AG67" s="26"/>
      <c r="AH67" s="26"/>
      <c r="AI67" s="8" t="s">
        <v>147</v>
      </c>
      <c r="AJ67" s="10">
        <f>6000</f>
        <v>6000</v>
      </c>
    </row>
    <row r="68" spans="1:36" s="1" customFormat="1" ht="24" customHeight="1">
      <c r="A68" s="6" t="s">
        <v>179</v>
      </c>
      <c r="B68" s="7" t="s">
        <v>180</v>
      </c>
      <c r="C68" s="27" t="s">
        <v>181</v>
      </c>
      <c r="D68" s="27"/>
      <c r="E68" s="27"/>
      <c r="F68" s="27"/>
      <c r="G68" s="27" t="s">
        <v>46</v>
      </c>
      <c r="H68" s="27"/>
      <c r="I68" s="27"/>
      <c r="J68" s="27"/>
      <c r="K68" s="28">
        <f>1232</f>
        <v>1232</v>
      </c>
      <c r="L68" s="28"/>
      <c r="M68" s="28"/>
      <c r="N68" s="28"/>
      <c r="O68" s="25" t="s">
        <v>36</v>
      </c>
      <c r="P68" s="25"/>
      <c r="Q68" s="25"/>
      <c r="R68" s="25"/>
      <c r="S68" s="25"/>
      <c r="T68" s="24">
        <f>7392</f>
        <v>7392</v>
      </c>
      <c r="U68" s="24"/>
      <c r="V68" s="25" t="s">
        <v>4</v>
      </c>
      <c r="W68" s="25"/>
      <c r="X68" s="25"/>
      <c r="Y68" s="25"/>
      <c r="Z68" s="25"/>
      <c r="AA68" s="25"/>
      <c r="AB68" s="9" t="s">
        <v>4</v>
      </c>
      <c r="AC68" s="26" t="s">
        <v>4</v>
      </c>
      <c r="AD68" s="26"/>
      <c r="AE68" s="26" t="s">
        <v>4</v>
      </c>
      <c r="AF68" s="26"/>
      <c r="AG68" s="26"/>
      <c r="AH68" s="26"/>
      <c r="AI68" s="8" t="s">
        <v>36</v>
      </c>
      <c r="AJ68" s="10">
        <f>7392</f>
        <v>7392</v>
      </c>
    </row>
    <row r="69" spans="1:36" s="1" customFormat="1" ht="24" customHeight="1">
      <c r="A69" s="6" t="s">
        <v>84</v>
      </c>
      <c r="B69" s="7" t="s">
        <v>182</v>
      </c>
      <c r="C69" s="27" t="s">
        <v>183</v>
      </c>
      <c r="D69" s="27"/>
      <c r="E69" s="27"/>
      <c r="F69" s="27"/>
      <c r="G69" s="27" t="s">
        <v>46</v>
      </c>
      <c r="H69" s="27"/>
      <c r="I69" s="27"/>
      <c r="J69" s="27"/>
      <c r="K69" s="28">
        <f>2734</f>
        <v>2734</v>
      </c>
      <c r="L69" s="28"/>
      <c r="M69" s="28"/>
      <c r="N69" s="28"/>
      <c r="O69" s="25" t="s">
        <v>33</v>
      </c>
      <c r="P69" s="25"/>
      <c r="Q69" s="25"/>
      <c r="R69" s="25"/>
      <c r="S69" s="25"/>
      <c r="T69" s="24">
        <f>8202</f>
        <v>8202</v>
      </c>
      <c r="U69" s="24"/>
      <c r="V69" s="25" t="s">
        <v>4</v>
      </c>
      <c r="W69" s="25"/>
      <c r="X69" s="25"/>
      <c r="Y69" s="25"/>
      <c r="Z69" s="25"/>
      <c r="AA69" s="25"/>
      <c r="AB69" s="9" t="s">
        <v>4</v>
      </c>
      <c r="AC69" s="26" t="s">
        <v>4</v>
      </c>
      <c r="AD69" s="26"/>
      <c r="AE69" s="26" t="s">
        <v>4</v>
      </c>
      <c r="AF69" s="26"/>
      <c r="AG69" s="26"/>
      <c r="AH69" s="26"/>
      <c r="AI69" s="8" t="s">
        <v>33</v>
      </c>
      <c r="AJ69" s="10">
        <f>8202</f>
        <v>8202</v>
      </c>
    </row>
    <row r="70" spans="1:36" s="1" customFormat="1" ht="24" customHeight="1">
      <c r="A70" s="6" t="s">
        <v>184</v>
      </c>
      <c r="B70" s="7" t="s">
        <v>185</v>
      </c>
      <c r="C70" s="27" t="s">
        <v>186</v>
      </c>
      <c r="D70" s="27"/>
      <c r="E70" s="27"/>
      <c r="F70" s="27"/>
      <c r="G70" s="27" t="s">
        <v>46</v>
      </c>
      <c r="H70" s="27"/>
      <c r="I70" s="27"/>
      <c r="J70" s="27"/>
      <c r="K70" s="28">
        <f>2015</f>
        <v>2015</v>
      </c>
      <c r="L70" s="28"/>
      <c r="M70" s="28"/>
      <c r="N70" s="28"/>
      <c r="O70" s="25" t="s">
        <v>35</v>
      </c>
      <c r="P70" s="25"/>
      <c r="Q70" s="25"/>
      <c r="R70" s="25"/>
      <c r="S70" s="25"/>
      <c r="T70" s="24">
        <f>10075</f>
        <v>10075</v>
      </c>
      <c r="U70" s="24"/>
      <c r="V70" s="25" t="s">
        <v>4</v>
      </c>
      <c r="W70" s="25"/>
      <c r="X70" s="25"/>
      <c r="Y70" s="25"/>
      <c r="Z70" s="25"/>
      <c r="AA70" s="25"/>
      <c r="AB70" s="9" t="s">
        <v>4</v>
      </c>
      <c r="AC70" s="26" t="s">
        <v>4</v>
      </c>
      <c r="AD70" s="26"/>
      <c r="AE70" s="26" t="s">
        <v>4</v>
      </c>
      <c r="AF70" s="26"/>
      <c r="AG70" s="26"/>
      <c r="AH70" s="26"/>
      <c r="AI70" s="8" t="s">
        <v>35</v>
      </c>
      <c r="AJ70" s="10">
        <f>10075</f>
        <v>10075</v>
      </c>
    </row>
    <row r="71" spans="1:36" s="1" customFormat="1" ht="24" customHeight="1">
      <c r="A71" s="6" t="s">
        <v>187</v>
      </c>
      <c r="B71" s="7" t="s">
        <v>188</v>
      </c>
      <c r="C71" s="27" t="s">
        <v>189</v>
      </c>
      <c r="D71" s="27"/>
      <c r="E71" s="27"/>
      <c r="F71" s="27"/>
      <c r="G71" s="27" t="s">
        <v>46</v>
      </c>
      <c r="H71" s="27"/>
      <c r="I71" s="27"/>
      <c r="J71" s="27"/>
      <c r="K71" s="28">
        <f>2541</f>
        <v>2541</v>
      </c>
      <c r="L71" s="28"/>
      <c r="M71" s="28"/>
      <c r="N71" s="28"/>
      <c r="O71" s="25" t="s">
        <v>35</v>
      </c>
      <c r="P71" s="25"/>
      <c r="Q71" s="25"/>
      <c r="R71" s="25"/>
      <c r="S71" s="25"/>
      <c r="T71" s="24">
        <f>12705</f>
        <v>12705</v>
      </c>
      <c r="U71" s="24"/>
      <c r="V71" s="25" t="s">
        <v>4</v>
      </c>
      <c r="W71" s="25"/>
      <c r="X71" s="25"/>
      <c r="Y71" s="25"/>
      <c r="Z71" s="25"/>
      <c r="AA71" s="25"/>
      <c r="AB71" s="9" t="s">
        <v>4</v>
      </c>
      <c r="AC71" s="26" t="s">
        <v>4</v>
      </c>
      <c r="AD71" s="26"/>
      <c r="AE71" s="26" t="s">
        <v>4</v>
      </c>
      <c r="AF71" s="26"/>
      <c r="AG71" s="26"/>
      <c r="AH71" s="26"/>
      <c r="AI71" s="8" t="s">
        <v>35</v>
      </c>
      <c r="AJ71" s="10">
        <f>12705</f>
        <v>12705</v>
      </c>
    </row>
    <row r="72" spans="1:36" s="1" customFormat="1" ht="24" customHeight="1">
      <c r="A72" s="6" t="s">
        <v>190</v>
      </c>
      <c r="B72" s="7" t="s">
        <v>191</v>
      </c>
      <c r="C72" s="27" t="s">
        <v>192</v>
      </c>
      <c r="D72" s="27"/>
      <c r="E72" s="27"/>
      <c r="F72" s="27"/>
      <c r="G72" s="27" t="s">
        <v>46</v>
      </c>
      <c r="H72" s="27"/>
      <c r="I72" s="27"/>
      <c r="J72" s="27"/>
      <c r="K72" s="28">
        <f>2234</f>
        <v>2234</v>
      </c>
      <c r="L72" s="28"/>
      <c r="M72" s="28"/>
      <c r="N72" s="28"/>
      <c r="O72" s="25" t="s">
        <v>35</v>
      </c>
      <c r="P72" s="25"/>
      <c r="Q72" s="25"/>
      <c r="R72" s="25"/>
      <c r="S72" s="25"/>
      <c r="T72" s="24">
        <f>11170</f>
        <v>11170</v>
      </c>
      <c r="U72" s="24"/>
      <c r="V72" s="25" t="s">
        <v>4</v>
      </c>
      <c r="W72" s="25"/>
      <c r="X72" s="25"/>
      <c r="Y72" s="25"/>
      <c r="Z72" s="25"/>
      <c r="AA72" s="25"/>
      <c r="AB72" s="9" t="s">
        <v>4</v>
      </c>
      <c r="AC72" s="26" t="s">
        <v>4</v>
      </c>
      <c r="AD72" s="26"/>
      <c r="AE72" s="26" t="s">
        <v>4</v>
      </c>
      <c r="AF72" s="26"/>
      <c r="AG72" s="26"/>
      <c r="AH72" s="26"/>
      <c r="AI72" s="8" t="s">
        <v>35</v>
      </c>
      <c r="AJ72" s="10">
        <f>11170</f>
        <v>11170</v>
      </c>
    </row>
    <row r="73" spans="1:36" s="1" customFormat="1" ht="13.5" customHeight="1">
      <c r="A73" s="6" t="s">
        <v>193</v>
      </c>
      <c r="B73" s="7" t="s">
        <v>194</v>
      </c>
      <c r="C73" s="27" t="s">
        <v>195</v>
      </c>
      <c r="D73" s="27"/>
      <c r="E73" s="27"/>
      <c r="F73" s="27"/>
      <c r="G73" s="27" t="s">
        <v>46</v>
      </c>
      <c r="H73" s="27"/>
      <c r="I73" s="27"/>
      <c r="J73" s="27"/>
      <c r="K73" s="28">
        <f>670.55</f>
        <v>670.55</v>
      </c>
      <c r="L73" s="28"/>
      <c r="M73" s="28"/>
      <c r="N73" s="28"/>
      <c r="O73" s="25" t="s">
        <v>40</v>
      </c>
      <c r="P73" s="25"/>
      <c r="Q73" s="25"/>
      <c r="R73" s="25"/>
      <c r="S73" s="25"/>
      <c r="T73" s="24">
        <f>6705.45</f>
        <v>6705.45</v>
      </c>
      <c r="U73" s="24"/>
      <c r="V73" s="25" t="s">
        <v>4</v>
      </c>
      <c r="W73" s="25"/>
      <c r="X73" s="25"/>
      <c r="Y73" s="25"/>
      <c r="Z73" s="25"/>
      <c r="AA73" s="25"/>
      <c r="AB73" s="9" t="s">
        <v>4</v>
      </c>
      <c r="AC73" s="26" t="s">
        <v>4</v>
      </c>
      <c r="AD73" s="26"/>
      <c r="AE73" s="26" t="s">
        <v>4</v>
      </c>
      <c r="AF73" s="26"/>
      <c r="AG73" s="26"/>
      <c r="AH73" s="26"/>
      <c r="AI73" s="8" t="s">
        <v>40</v>
      </c>
      <c r="AJ73" s="10">
        <f>6705.45</f>
        <v>6705.45</v>
      </c>
    </row>
    <row r="74" spans="1:36" s="1" customFormat="1" ht="13.5" customHeight="1">
      <c r="A74" s="6" t="s">
        <v>196</v>
      </c>
      <c r="B74" s="7" t="s">
        <v>197</v>
      </c>
      <c r="C74" s="27" t="s">
        <v>198</v>
      </c>
      <c r="D74" s="27"/>
      <c r="E74" s="27"/>
      <c r="F74" s="27"/>
      <c r="G74" s="27" t="s">
        <v>46</v>
      </c>
      <c r="H74" s="27"/>
      <c r="I74" s="27"/>
      <c r="J74" s="27"/>
      <c r="K74" s="28">
        <f>2643.2</f>
        <v>2643.2</v>
      </c>
      <c r="L74" s="28"/>
      <c r="M74" s="28"/>
      <c r="N74" s="28"/>
      <c r="O74" s="25" t="s">
        <v>31</v>
      </c>
      <c r="P74" s="25"/>
      <c r="Q74" s="25"/>
      <c r="R74" s="25"/>
      <c r="S74" s="25"/>
      <c r="T74" s="24">
        <f>2643.2</f>
        <v>2643.2</v>
      </c>
      <c r="U74" s="24"/>
      <c r="V74" s="25" t="s">
        <v>4</v>
      </c>
      <c r="W74" s="25"/>
      <c r="X74" s="25"/>
      <c r="Y74" s="25"/>
      <c r="Z74" s="25"/>
      <c r="AA74" s="25"/>
      <c r="AB74" s="9" t="s">
        <v>4</v>
      </c>
      <c r="AC74" s="26" t="s">
        <v>4</v>
      </c>
      <c r="AD74" s="26"/>
      <c r="AE74" s="26" t="s">
        <v>4</v>
      </c>
      <c r="AF74" s="26"/>
      <c r="AG74" s="26"/>
      <c r="AH74" s="26"/>
      <c r="AI74" s="8" t="s">
        <v>31</v>
      </c>
      <c r="AJ74" s="10">
        <f>2643.2</f>
        <v>2643.2</v>
      </c>
    </row>
    <row r="75" spans="1:36" s="1" customFormat="1" ht="13.5" customHeight="1">
      <c r="A75" s="6" t="s">
        <v>199</v>
      </c>
      <c r="B75" s="7" t="s">
        <v>200</v>
      </c>
      <c r="C75" s="27" t="s">
        <v>201</v>
      </c>
      <c r="D75" s="27"/>
      <c r="E75" s="27"/>
      <c r="F75" s="27"/>
      <c r="G75" s="27" t="s">
        <v>46</v>
      </c>
      <c r="H75" s="27"/>
      <c r="I75" s="27"/>
      <c r="J75" s="27"/>
      <c r="K75" s="28">
        <f>2178</f>
        <v>2178</v>
      </c>
      <c r="L75" s="28"/>
      <c r="M75" s="28"/>
      <c r="N75" s="28"/>
      <c r="O75" s="25" t="s">
        <v>31</v>
      </c>
      <c r="P75" s="25"/>
      <c r="Q75" s="25"/>
      <c r="R75" s="25"/>
      <c r="S75" s="25"/>
      <c r="T75" s="24">
        <f>2178</f>
        <v>2178</v>
      </c>
      <c r="U75" s="24"/>
      <c r="V75" s="25" t="s">
        <v>4</v>
      </c>
      <c r="W75" s="25"/>
      <c r="X75" s="25"/>
      <c r="Y75" s="25"/>
      <c r="Z75" s="25"/>
      <c r="AA75" s="25"/>
      <c r="AB75" s="9" t="s">
        <v>4</v>
      </c>
      <c r="AC75" s="26" t="s">
        <v>4</v>
      </c>
      <c r="AD75" s="26"/>
      <c r="AE75" s="26" t="s">
        <v>4</v>
      </c>
      <c r="AF75" s="26"/>
      <c r="AG75" s="26"/>
      <c r="AH75" s="26"/>
      <c r="AI75" s="8" t="s">
        <v>31</v>
      </c>
      <c r="AJ75" s="10">
        <f>2178</f>
        <v>2178</v>
      </c>
    </row>
    <row r="76" spans="1:36" s="1" customFormat="1" ht="13.5" customHeight="1">
      <c r="A76" s="6" t="s">
        <v>202</v>
      </c>
      <c r="B76" s="7" t="s">
        <v>203</v>
      </c>
      <c r="C76" s="27" t="s">
        <v>204</v>
      </c>
      <c r="D76" s="27"/>
      <c r="E76" s="27"/>
      <c r="F76" s="27"/>
      <c r="G76" s="27" t="s">
        <v>46</v>
      </c>
      <c r="H76" s="27"/>
      <c r="I76" s="27"/>
      <c r="J76" s="27"/>
      <c r="K76" s="28">
        <f>825.5</f>
        <v>825.5</v>
      </c>
      <c r="L76" s="28"/>
      <c r="M76" s="28"/>
      <c r="N76" s="28"/>
      <c r="O76" s="25" t="s">
        <v>34</v>
      </c>
      <c r="P76" s="25"/>
      <c r="Q76" s="25"/>
      <c r="R76" s="25"/>
      <c r="S76" s="25"/>
      <c r="T76" s="24">
        <f>3302</f>
        <v>3302</v>
      </c>
      <c r="U76" s="24"/>
      <c r="V76" s="25" t="s">
        <v>4</v>
      </c>
      <c r="W76" s="25"/>
      <c r="X76" s="25"/>
      <c r="Y76" s="25"/>
      <c r="Z76" s="25"/>
      <c r="AA76" s="25"/>
      <c r="AB76" s="9" t="s">
        <v>4</v>
      </c>
      <c r="AC76" s="26" t="s">
        <v>4</v>
      </c>
      <c r="AD76" s="26"/>
      <c r="AE76" s="26" t="s">
        <v>4</v>
      </c>
      <c r="AF76" s="26"/>
      <c r="AG76" s="26"/>
      <c r="AH76" s="26"/>
      <c r="AI76" s="8" t="s">
        <v>34</v>
      </c>
      <c r="AJ76" s="10">
        <f>3302</f>
        <v>3302</v>
      </c>
    </row>
    <row r="77" spans="1:36" s="1" customFormat="1" ht="33.75" customHeight="1">
      <c r="A77" s="6" t="s">
        <v>205</v>
      </c>
      <c r="B77" s="7" t="s">
        <v>206</v>
      </c>
      <c r="C77" s="27" t="s">
        <v>207</v>
      </c>
      <c r="D77" s="27"/>
      <c r="E77" s="27"/>
      <c r="F77" s="27"/>
      <c r="G77" s="27" t="s">
        <v>46</v>
      </c>
      <c r="H77" s="27"/>
      <c r="I77" s="27"/>
      <c r="J77" s="27"/>
      <c r="K77" s="28">
        <f>2903</f>
        <v>2903</v>
      </c>
      <c r="L77" s="28"/>
      <c r="M77" s="28"/>
      <c r="N77" s="28"/>
      <c r="O77" s="25" t="s">
        <v>33</v>
      </c>
      <c r="P77" s="25"/>
      <c r="Q77" s="25"/>
      <c r="R77" s="25"/>
      <c r="S77" s="25"/>
      <c r="T77" s="24">
        <f>8709</f>
        <v>8709</v>
      </c>
      <c r="U77" s="24"/>
      <c r="V77" s="25" t="s">
        <v>4</v>
      </c>
      <c r="W77" s="25"/>
      <c r="X77" s="25"/>
      <c r="Y77" s="25"/>
      <c r="Z77" s="25"/>
      <c r="AA77" s="25"/>
      <c r="AB77" s="9" t="s">
        <v>4</v>
      </c>
      <c r="AC77" s="26" t="s">
        <v>4</v>
      </c>
      <c r="AD77" s="26"/>
      <c r="AE77" s="26" t="s">
        <v>4</v>
      </c>
      <c r="AF77" s="26"/>
      <c r="AG77" s="26"/>
      <c r="AH77" s="26"/>
      <c r="AI77" s="8" t="s">
        <v>33</v>
      </c>
      <c r="AJ77" s="10">
        <f>8709</f>
        <v>8709</v>
      </c>
    </row>
    <row r="78" spans="1:36" s="1" customFormat="1" ht="33.75" customHeight="1">
      <c r="A78" s="6" t="s">
        <v>208</v>
      </c>
      <c r="B78" s="7" t="s">
        <v>206</v>
      </c>
      <c r="C78" s="27" t="s">
        <v>207</v>
      </c>
      <c r="D78" s="27"/>
      <c r="E78" s="27"/>
      <c r="F78" s="27"/>
      <c r="G78" s="27" t="s">
        <v>46</v>
      </c>
      <c r="H78" s="27"/>
      <c r="I78" s="27"/>
      <c r="J78" s="27"/>
      <c r="K78" s="28">
        <f>2618</f>
        <v>2618</v>
      </c>
      <c r="L78" s="28"/>
      <c r="M78" s="28"/>
      <c r="N78" s="28"/>
      <c r="O78" s="25" t="s">
        <v>35</v>
      </c>
      <c r="P78" s="25"/>
      <c r="Q78" s="25"/>
      <c r="R78" s="25"/>
      <c r="S78" s="25"/>
      <c r="T78" s="24">
        <f>13090</f>
        <v>13090</v>
      </c>
      <c r="U78" s="24"/>
      <c r="V78" s="25" t="s">
        <v>4</v>
      </c>
      <c r="W78" s="25"/>
      <c r="X78" s="25"/>
      <c r="Y78" s="25"/>
      <c r="Z78" s="25"/>
      <c r="AA78" s="25"/>
      <c r="AB78" s="9" t="s">
        <v>4</v>
      </c>
      <c r="AC78" s="26" t="s">
        <v>4</v>
      </c>
      <c r="AD78" s="26"/>
      <c r="AE78" s="26" t="s">
        <v>4</v>
      </c>
      <c r="AF78" s="26"/>
      <c r="AG78" s="26"/>
      <c r="AH78" s="26"/>
      <c r="AI78" s="8" t="s">
        <v>35</v>
      </c>
      <c r="AJ78" s="10">
        <f>13090</f>
        <v>13090</v>
      </c>
    </row>
    <row r="79" spans="1:36" s="1" customFormat="1" ht="24" customHeight="1">
      <c r="A79" s="6" t="s">
        <v>209</v>
      </c>
      <c r="B79" s="7" t="s">
        <v>210</v>
      </c>
      <c r="C79" s="27" t="s">
        <v>211</v>
      </c>
      <c r="D79" s="27"/>
      <c r="E79" s="27"/>
      <c r="F79" s="27"/>
      <c r="G79" s="27" t="s">
        <v>46</v>
      </c>
      <c r="H79" s="27"/>
      <c r="I79" s="27"/>
      <c r="J79" s="27"/>
      <c r="K79" s="28">
        <f>150</f>
        <v>150</v>
      </c>
      <c r="L79" s="28"/>
      <c r="M79" s="28"/>
      <c r="N79" s="28"/>
      <c r="O79" s="25" t="s">
        <v>32</v>
      </c>
      <c r="P79" s="25"/>
      <c r="Q79" s="25"/>
      <c r="R79" s="25"/>
      <c r="S79" s="25"/>
      <c r="T79" s="24">
        <f>300</f>
        <v>300</v>
      </c>
      <c r="U79" s="24"/>
      <c r="V79" s="25" t="s">
        <v>4</v>
      </c>
      <c r="W79" s="25"/>
      <c r="X79" s="25"/>
      <c r="Y79" s="25"/>
      <c r="Z79" s="25"/>
      <c r="AA79" s="25"/>
      <c r="AB79" s="9" t="s">
        <v>4</v>
      </c>
      <c r="AC79" s="26" t="s">
        <v>4</v>
      </c>
      <c r="AD79" s="26"/>
      <c r="AE79" s="26" t="s">
        <v>4</v>
      </c>
      <c r="AF79" s="26"/>
      <c r="AG79" s="26"/>
      <c r="AH79" s="26"/>
      <c r="AI79" s="8" t="s">
        <v>32</v>
      </c>
      <c r="AJ79" s="10">
        <f>300</f>
        <v>300</v>
      </c>
    </row>
    <row r="80" spans="1:36" s="1" customFormat="1" ht="24" customHeight="1">
      <c r="A80" s="6" t="s">
        <v>212</v>
      </c>
      <c r="B80" s="7" t="s">
        <v>213</v>
      </c>
      <c r="C80" s="27" t="s">
        <v>214</v>
      </c>
      <c r="D80" s="27"/>
      <c r="E80" s="27"/>
      <c r="F80" s="27"/>
      <c r="G80" s="27" t="s">
        <v>46</v>
      </c>
      <c r="H80" s="27"/>
      <c r="I80" s="27"/>
      <c r="J80" s="27"/>
      <c r="K80" s="28">
        <f>250</f>
        <v>250</v>
      </c>
      <c r="L80" s="28"/>
      <c r="M80" s="28"/>
      <c r="N80" s="28"/>
      <c r="O80" s="25" t="s">
        <v>36</v>
      </c>
      <c r="P80" s="25"/>
      <c r="Q80" s="25"/>
      <c r="R80" s="25"/>
      <c r="S80" s="25"/>
      <c r="T80" s="24">
        <f>1500</f>
        <v>1500</v>
      </c>
      <c r="U80" s="24"/>
      <c r="V80" s="25" t="s">
        <v>4</v>
      </c>
      <c r="W80" s="25"/>
      <c r="X80" s="25"/>
      <c r="Y80" s="25"/>
      <c r="Z80" s="25"/>
      <c r="AA80" s="25"/>
      <c r="AB80" s="9" t="s">
        <v>4</v>
      </c>
      <c r="AC80" s="26" t="s">
        <v>4</v>
      </c>
      <c r="AD80" s="26"/>
      <c r="AE80" s="26" t="s">
        <v>4</v>
      </c>
      <c r="AF80" s="26"/>
      <c r="AG80" s="26"/>
      <c r="AH80" s="26"/>
      <c r="AI80" s="8" t="s">
        <v>36</v>
      </c>
      <c r="AJ80" s="10">
        <f>1500</f>
        <v>1500</v>
      </c>
    </row>
    <row r="81" spans="1:36" s="1" customFormat="1" ht="24" customHeight="1">
      <c r="A81" s="6" t="s">
        <v>215</v>
      </c>
      <c r="B81" s="7" t="s">
        <v>216</v>
      </c>
      <c r="C81" s="27" t="s">
        <v>217</v>
      </c>
      <c r="D81" s="27"/>
      <c r="E81" s="27"/>
      <c r="F81" s="27"/>
      <c r="G81" s="27" t="s">
        <v>46</v>
      </c>
      <c r="H81" s="27"/>
      <c r="I81" s="27"/>
      <c r="J81" s="27"/>
      <c r="K81" s="28">
        <f>2599.5</f>
        <v>2599.5</v>
      </c>
      <c r="L81" s="28"/>
      <c r="M81" s="28"/>
      <c r="N81" s="28"/>
      <c r="O81" s="25" t="s">
        <v>36</v>
      </c>
      <c r="P81" s="25"/>
      <c r="Q81" s="25"/>
      <c r="R81" s="25"/>
      <c r="S81" s="25"/>
      <c r="T81" s="24">
        <f>15597</f>
        <v>15597</v>
      </c>
      <c r="U81" s="24"/>
      <c r="V81" s="25" t="s">
        <v>4</v>
      </c>
      <c r="W81" s="25"/>
      <c r="X81" s="25"/>
      <c r="Y81" s="25"/>
      <c r="Z81" s="25"/>
      <c r="AA81" s="25"/>
      <c r="AB81" s="9" t="s">
        <v>4</v>
      </c>
      <c r="AC81" s="26" t="s">
        <v>4</v>
      </c>
      <c r="AD81" s="26"/>
      <c r="AE81" s="26" t="s">
        <v>4</v>
      </c>
      <c r="AF81" s="26"/>
      <c r="AG81" s="26"/>
      <c r="AH81" s="26"/>
      <c r="AI81" s="8" t="s">
        <v>36</v>
      </c>
      <c r="AJ81" s="10">
        <f>15597</f>
        <v>15597</v>
      </c>
    </row>
    <row r="82" spans="1:36" s="1" customFormat="1" ht="24" customHeight="1">
      <c r="A82" s="6" t="s">
        <v>218</v>
      </c>
      <c r="B82" s="7" t="s">
        <v>216</v>
      </c>
      <c r="C82" s="27" t="s">
        <v>217</v>
      </c>
      <c r="D82" s="27"/>
      <c r="E82" s="27"/>
      <c r="F82" s="27"/>
      <c r="G82" s="27" t="s">
        <v>46</v>
      </c>
      <c r="H82" s="27"/>
      <c r="I82" s="27"/>
      <c r="J82" s="27"/>
      <c r="K82" s="28">
        <f>2529</f>
        <v>2529</v>
      </c>
      <c r="L82" s="28"/>
      <c r="M82" s="28"/>
      <c r="N82" s="28"/>
      <c r="O82" s="25" t="s">
        <v>32</v>
      </c>
      <c r="P82" s="25"/>
      <c r="Q82" s="25"/>
      <c r="R82" s="25"/>
      <c r="S82" s="25"/>
      <c r="T82" s="24">
        <f>5058</f>
        <v>5058</v>
      </c>
      <c r="U82" s="24"/>
      <c r="V82" s="25" t="s">
        <v>4</v>
      </c>
      <c r="W82" s="25"/>
      <c r="X82" s="25"/>
      <c r="Y82" s="25"/>
      <c r="Z82" s="25"/>
      <c r="AA82" s="25"/>
      <c r="AB82" s="9" t="s">
        <v>4</v>
      </c>
      <c r="AC82" s="26" t="s">
        <v>4</v>
      </c>
      <c r="AD82" s="26"/>
      <c r="AE82" s="26" t="s">
        <v>4</v>
      </c>
      <c r="AF82" s="26"/>
      <c r="AG82" s="26"/>
      <c r="AH82" s="26"/>
      <c r="AI82" s="8" t="s">
        <v>32</v>
      </c>
      <c r="AJ82" s="10">
        <f>5058</f>
        <v>5058</v>
      </c>
    </row>
    <row r="83" spans="1:36" s="1" customFormat="1" ht="24" customHeight="1">
      <c r="A83" s="6" t="s">
        <v>219</v>
      </c>
      <c r="B83" s="7" t="s">
        <v>220</v>
      </c>
      <c r="C83" s="27" t="s">
        <v>221</v>
      </c>
      <c r="D83" s="27"/>
      <c r="E83" s="27"/>
      <c r="F83" s="27"/>
      <c r="G83" s="27" t="s">
        <v>46</v>
      </c>
      <c r="H83" s="27"/>
      <c r="I83" s="27"/>
      <c r="J83" s="27"/>
      <c r="K83" s="28">
        <f>1872</f>
        <v>1872</v>
      </c>
      <c r="L83" s="28"/>
      <c r="M83" s="28"/>
      <c r="N83" s="28"/>
      <c r="O83" s="25" t="s">
        <v>38</v>
      </c>
      <c r="P83" s="25"/>
      <c r="Q83" s="25"/>
      <c r="R83" s="25"/>
      <c r="S83" s="25"/>
      <c r="T83" s="24">
        <f>14976</f>
        <v>14976</v>
      </c>
      <c r="U83" s="24"/>
      <c r="V83" s="25" t="s">
        <v>4</v>
      </c>
      <c r="W83" s="25"/>
      <c r="X83" s="25"/>
      <c r="Y83" s="25"/>
      <c r="Z83" s="25"/>
      <c r="AA83" s="25"/>
      <c r="AB83" s="9" t="s">
        <v>4</v>
      </c>
      <c r="AC83" s="26" t="s">
        <v>4</v>
      </c>
      <c r="AD83" s="26"/>
      <c r="AE83" s="26" t="s">
        <v>4</v>
      </c>
      <c r="AF83" s="26"/>
      <c r="AG83" s="26"/>
      <c r="AH83" s="26"/>
      <c r="AI83" s="8" t="s">
        <v>38</v>
      </c>
      <c r="AJ83" s="10">
        <f>14976</f>
        <v>14976</v>
      </c>
    </row>
    <row r="84" spans="1:36" s="1" customFormat="1" ht="24" customHeight="1">
      <c r="A84" s="6" t="s">
        <v>222</v>
      </c>
      <c r="B84" s="7" t="s">
        <v>223</v>
      </c>
      <c r="C84" s="27" t="s">
        <v>224</v>
      </c>
      <c r="D84" s="27"/>
      <c r="E84" s="27"/>
      <c r="F84" s="27"/>
      <c r="G84" s="27" t="s">
        <v>46</v>
      </c>
      <c r="H84" s="27"/>
      <c r="I84" s="27"/>
      <c r="J84" s="27"/>
      <c r="K84" s="28">
        <f>2398</f>
        <v>2398</v>
      </c>
      <c r="L84" s="28"/>
      <c r="M84" s="28"/>
      <c r="N84" s="28"/>
      <c r="O84" s="25" t="s">
        <v>40</v>
      </c>
      <c r="P84" s="25"/>
      <c r="Q84" s="25"/>
      <c r="R84" s="25"/>
      <c r="S84" s="25"/>
      <c r="T84" s="24">
        <f>23980</f>
        <v>23980</v>
      </c>
      <c r="U84" s="24"/>
      <c r="V84" s="25" t="s">
        <v>4</v>
      </c>
      <c r="W84" s="25"/>
      <c r="X84" s="25"/>
      <c r="Y84" s="25"/>
      <c r="Z84" s="25"/>
      <c r="AA84" s="25"/>
      <c r="AB84" s="9" t="s">
        <v>4</v>
      </c>
      <c r="AC84" s="26" t="s">
        <v>4</v>
      </c>
      <c r="AD84" s="26"/>
      <c r="AE84" s="26" t="s">
        <v>4</v>
      </c>
      <c r="AF84" s="26"/>
      <c r="AG84" s="26"/>
      <c r="AH84" s="26"/>
      <c r="AI84" s="8" t="s">
        <v>40</v>
      </c>
      <c r="AJ84" s="10">
        <f>23980</f>
        <v>23980</v>
      </c>
    </row>
    <row r="85" spans="1:36" s="1" customFormat="1" ht="13.5" customHeight="1">
      <c r="A85" s="6" t="s">
        <v>225</v>
      </c>
      <c r="B85" s="7" t="s">
        <v>226</v>
      </c>
      <c r="C85" s="27" t="s">
        <v>227</v>
      </c>
      <c r="D85" s="27"/>
      <c r="E85" s="27"/>
      <c r="F85" s="27"/>
      <c r="G85" s="27" t="s">
        <v>46</v>
      </c>
      <c r="H85" s="27"/>
      <c r="I85" s="27"/>
      <c r="J85" s="27"/>
      <c r="K85" s="28">
        <f>1079</f>
        <v>1079</v>
      </c>
      <c r="L85" s="28"/>
      <c r="M85" s="28"/>
      <c r="N85" s="28"/>
      <c r="O85" s="25" t="s">
        <v>85</v>
      </c>
      <c r="P85" s="25"/>
      <c r="Q85" s="25"/>
      <c r="R85" s="25"/>
      <c r="S85" s="25"/>
      <c r="T85" s="24">
        <f>21580</f>
        <v>21580</v>
      </c>
      <c r="U85" s="24"/>
      <c r="V85" s="25" t="s">
        <v>4</v>
      </c>
      <c r="W85" s="25"/>
      <c r="X85" s="25"/>
      <c r="Y85" s="25"/>
      <c r="Z85" s="25"/>
      <c r="AA85" s="25"/>
      <c r="AB85" s="9" t="s">
        <v>4</v>
      </c>
      <c r="AC85" s="26" t="s">
        <v>4</v>
      </c>
      <c r="AD85" s="26"/>
      <c r="AE85" s="26" t="s">
        <v>4</v>
      </c>
      <c r="AF85" s="26"/>
      <c r="AG85" s="26"/>
      <c r="AH85" s="26"/>
      <c r="AI85" s="8" t="s">
        <v>85</v>
      </c>
      <c r="AJ85" s="10">
        <f>21580</f>
        <v>21580</v>
      </c>
    </row>
    <row r="86" spans="1:36" s="1" customFormat="1" ht="24" customHeight="1">
      <c r="A86" s="6" t="s">
        <v>228</v>
      </c>
      <c r="B86" s="7" t="s">
        <v>229</v>
      </c>
      <c r="C86" s="27" t="s">
        <v>230</v>
      </c>
      <c r="D86" s="27"/>
      <c r="E86" s="27"/>
      <c r="F86" s="27"/>
      <c r="G86" s="27" t="s">
        <v>46</v>
      </c>
      <c r="H86" s="27"/>
      <c r="I86" s="27"/>
      <c r="J86" s="27"/>
      <c r="K86" s="28">
        <f>3200</f>
        <v>3200</v>
      </c>
      <c r="L86" s="28"/>
      <c r="M86" s="28"/>
      <c r="N86" s="28"/>
      <c r="O86" s="25" t="s">
        <v>31</v>
      </c>
      <c r="P86" s="25"/>
      <c r="Q86" s="25"/>
      <c r="R86" s="25"/>
      <c r="S86" s="25"/>
      <c r="T86" s="24">
        <f>3200</f>
        <v>3200</v>
      </c>
      <c r="U86" s="24"/>
      <c r="V86" s="25" t="s">
        <v>4</v>
      </c>
      <c r="W86" s="25"/>
      <c r="X86" s="25"/>
      <c r="Y86" s="25"/>
      <c r="Z86" s="25"/>
      <c r="AA86" s="25"/>
      <c r="AB86" s="9" t="s">
        <v>4</v>
      </c>
      <c r="AC86" s="26" t="s">
        <v>4</v>
      </c>
      <c r="AD86" s="26"/>
      <c r="AE86" s="26" t="s">
        <v>4</v>
      </c>
      <c r="AF86" s="26"/>
      <c r="AG86" s="26"/>
      <c r="AH86" s="26"/>
      <c r="AI86" s="8" t="s">
        <v>31</v>
      </c>
      <c r="AJ86" s="10">
        <f>3200</f>
        <v>3200</v>
      </c>
    </row>
    <row r="87" spans="1:36" s="1" customFormat="1" ht="13.5" customHeight="1">
      <c r="A87" s="6" t="s">
        <v>231</v>
      </c>
      <c r="B87" s="7" t="s">
        <v>232</v>
      </c>
      <c r="C87" s="27" t="s">
        <v>233</v>
      </c>
      <c r="D87" s="27"/>
      <c r="E87" s="27"/>
      <c r="F87" s="27"/>
      <c r="G87" s="27" t="s">
        <v>46</v>
      </c>
      <c r="H87" s="27"/>
      <c r="I87" s="27"/>
      <c r="J87" s="27"/>
      <c r="K87" s="28">
        <f>920</f>
        <v>920</v>
      </c>
      <c r="L87" s="28"/>
      <c r="M87" s="28"/>
      <c r="N87" s="28"/>
      <c r="O87" s="25" t="s">
        <v>35</v>
      </c>
      <c r="P87" s="25"/>
      <c r="Q87" s="25"/>
      <c r="R87" s="25"/>
      <c r="S87" s="25"/>
      <c r="T87" s="24">
        <f>4600</f>
        <v>4600</v>
      </c>
      <c r="U87" s="24"/>
      <c r="V87" s="25" t="s">
        <v>4</v>
      </c>
      <c r="W87" s="25"/>
      <c r="X87" s="25"/>
      <c r="Y87" s="25"/>
      <c r="Z87" s="25"/>
      <c r="AA87" s="25"/>
      <c r="AB87" s="9" t="s">
        <v>4</v>
      </c>
      <c r="AC87" s="26" t="s">
        <v>4</v>
      </c>
      <c r="AD87" s="26"/>
      <c r="AE87" s="26" t="s">
        <v>4</v>
      </c>
      <c r="AF87" s="26"/>
      <c r="AG87" s="26"/>
      <c r="AH87" s="26"/>
      <c r="AI87" s="8" t="s">
        <v>35</v>
      </c>
      <c r="AJ87" s="10">
        <f>4600</f>
        <v>4600</v>
      </c>
    </row>
    <row r="88" spans="1:36" s="1" customFormat="1" ht="13.5" customHeight="1">
      <c r="A88" s="6" t="s">
        <v>234</v>
      </c>
      <c r="B88" s="7" t="s">
        <v>235</v>
      </c>
      <c r="C88" s="27" t="s">
        <v>236</v>
      </c>
      <c r="D88" s="27"/>
      <c r="E88" s="27"/>
      <c r="F88" s="27"/>
      <c r="G88" s="27" t="s">
        <v>46</v>
      </c>
      <c r="H88" s="27"/>
      <c r="I88" s="27"/>
      <c r="J88" s="27"/>
      <c r="K88" s="28">
        <f>1243</f>
        <v>1243</v>
      </c>
      <c r="L88" s="28"/>
      <c r="M88" s="28"/>
      <c r="N88" s="28"/>
      <c r="O88" s="25" t="s">
        <v>33</v>
      </c>
      <c r="P88" s="25"/>
      <c r="Q88" s="25"/>
      <c r="R88" s="25"/>
      <c r="S88" s="25"/>
      <c r="T88" s="24">
        <f>3729</f>
        <v>3729</v>
      </c>
      <c r="U88" s="24"/>
      <c r="V88" s="25" t="s">
        <v>4</v>
      </c>
      <c r="W88" s="25"/>
      <c r="X88" s="25"/>
      <c r="Y88" s="25"/>
      <c r="Z88" s="25"/>
      <c r="AA88" s="25"/>
      <c r="AB88" s="9" t="s">
        <v>4</v>
      </c>
      <c r="AC88" s="26" t="s">
        <v>4</v>
      </c>
      <c r="AD88" s="26"/>
      <c r="AE88" s="26" t="s">
        <v>4</v>
      </c>
      <c r="AF88" s="26"/>
      <c r="AG88" s="26"/>
      <c r="AH88" s="26"/>
      <c r="AI88" s="8" t="s">
        <v>33</v>
      </c>
      <c r="AJ88" s="10">
        <f>3729</f>
        <v>3729</v>
      </c>
    </row>
    <row r="89" spans="1:36" s="1" customFormat="1" ht="24" customHeight="1">
      <c r="A89" s="6" t="s">
        <v>237</v>
      </c>
      <c r="B89" s="7" t="s">
        <v>238</v>
      </c>
      <c r="C89" s="27" t="s">
        <v>239</v>
      </c>
      <c r="D89" s="27"/>
      <c r="E89" s="27"/>
      <c r="F89" s="27"/>
      <c r="G89" s="27" t="s">
        <v>46</v>
      </c>
      <c r="H89" s="27"/>
      <c r="I89" s="27"/>
      <c r="J89" s="27"/>
      <c r="K89" s="28">
        <f>29.85</f>
        <v>29.85</v>
      </c>
      <c r="L89" s="28"/>
      <c r="M89" s="28"/>
      <c r="N89" s="28"/>
      <c r="O89" s="25" t="s">
        <v>240</v>
      </c>
      <c r="P89" s="25"/>
      <c r="Q89" s="25"/>
      <c r="R89" s="25"/>
      <c r="S89" s="25"/>
      <c r="T89" s="24">
        <f>20895</f>
        <v>20895</v>
      </c>
      <c r="U89" s="24"/>
      <c r="V89" s="25" t="s">
        <v>4</v>
      </c>
      <c r="W89" s="25"/>
      <c r="X89" s="25"/>
      <c r="Y89" s="25"/>
      <c r="Z89" s="25"/>
      <c r="AA89" s="25"/>
      <c r="AB89" s="9" t="s">
        <v>4</v>
      </c>
      <c r="AC89" s="26" t="s">
        <v>4</v>
      </c>
      <c r="AD89" s="26"/>
      <c r="AE89" s="26" t="s">
        <v>4</v>
      </c>
      <c r="AF89" s="26"/>
      <c r="AG89" s="26"/>
      <c r="AH89" s="26"/>
      <c r="AI89" s="8" t="s">
        <v>240</v>
      </c>
      <c r="AJ89" s="10">
        <f>20895</f>
        <v>20895</v>
      </c>
    </row>
    <row r="90" spans="1:36" s="1" customFormat="1" ht="13.5" customHeight="1">
      <c r="A90" s="6" t="s">
        <v>241</v>
      </c>
      <c r="B90" s="7" t="s">
        <v>242</v>
      </c>
      <c r="C90" s="27" t="s">
        <v>243</v>
      </c>
      <c r="D90" s="27"/>
      <c r="E90" s="27"/>
      <c r="F90" s="27"/>
      <c r="G90" s="27" t="s">
        <v>46</v>
      </c>
      <c r="H90" s="27"/>
      <c r="I90" s="27"/>
      <c r="J90" s="27"/>
      <c r="K90" s="28">
        <f>31</f>
        <v>31</v>
      </c>
      <c r="L90" s="28"/>
      <c r="M90" s="28"/>
      <c r="N90" s="28"/>
      <c r="O90" s="25" t="s">
        <v>73</v>
      </c>
      <c r="P90" s="25"/>
      <c r="Q90" s="25"/>
      <c r="R90" s="25"/>
      <c r="S90" s="25"/>
      <c r="T90" s="24">
        <f>496</f>
        <v>496</v>
      </c>
      <c r="U90" s="24"/>
      <c r="V90" s="25" t="s">
        <v>4</v>
      </c>
      <c r="W90" s="25"/>
      <c r="X90" s="25"/>
      <c r="Y90" s="25"/>
      <c r="Z90" s="25"/>
      <c r="AA90" s="25"/>
      <c r="AB90" s="9" t="s">
        <v>4</v>
      </c>
      <c r="AC90" s="26" t="s">
        <v>4</v>
      </c>
      <c r="AD90" s="26"/>
      <c r="AE90" s="26" t="s">
        <v>4</v>
      </c>
      <c r="AF90" s="26"/>
      <c r="AG90" s="26"/>
      <c r="AH90" s="26"/>
      <c r="AI90" s="8" t="s">
        <v>73</v>
      </c>
      <c r="AJ90" s="10">
        <f>496</f>
        <v>496</v>
      </c>
    </row>
    <row r="91" spans="1:36" s="1" customFormat="1" ht="13.5" customHeight="1">
      <c r="A91" s="6" t="s">
        <v>244</v>
      </c>
      <c r="B91" s="7" t="s">
        <v>245</v>
      </c>
      <c r="C91" s="27" t="s">
        <v>246</v>
      </c>
      <c r="D91" s="27"/>
      <c r="E91" s="27"/>
      <c r="F91" s="27"/>
      <c r="G91" s="27" t="s">
        <v>46</v>
      </c>
      <c r="H91" s="27"/>
      <c r="I91" s="27"/>
      <c r="J91" s="27"/>
      <c r="K91" s="28">
        <f>483.02</f>
        <v>483.02</v>
      </c>
      <c r="L91" s="28"/>
      <c r="M91" s="28"/>
      <c r="N91" s="28"/>
      <c r="O91" s="25" t="s">
        <v>131</v>
      </c>
      <c r="P91" s="25"/>
      <c r="Q91" s="25"/>
      <c r="R91" s="25"/>
      <c r="S91" s="25"/>
      <c r="T91" s="24">
        <f>16905.68</f>
        <v>16905.68</v>
      </c>
      <c r="U91" s="24"/>
      <c r="V91" s="25" t="s">
        <v>4</v>
      </c>
      <c r="W91" s="25"/>
      <c r="X91" s="25"/>
      <c r="Y91" s="25"/>
      <c r="Z91" s="25"/>
      <c r="AA91" s="25"/>
      <c r="AB91" s="9" t="s">
        <v>4</v>
      </c>
      <c r="AC91" s="26" t="s">
        <v>4</v>
      </c>
      <c r="AD91" s="26"/>
      <c r="AE91" s="26" t="s">
        <v>4</v>
      </c>
      <c r="AF91" s="26"/>
      <c r="AG91" s="26"/>
      <c r="AH91" s="26"/>
      <c r="AI91" s="8" t="s">
        <v>131</v>
      </c>
      <c r="AJ91" s="10">
        <f>16905.68</f>
        <v>16905.68</v>
      </c>
    </row>
    <row r="92" spans="1:36" s="1" customFormat="1" ht="13.5" customHeight="1">
      <c r="A92" s="6" t="s">
        <v>247</v>
      </c>
      <c r="B92" s="7" t="s">
        <v>248</v>
      </c>
      <c r="C92" s="27" t="s">
        <v>249</v>
      </c>
      <c r="D92" s="27"/>
      <c r="E92" s="27"/>
      <c r="F92" s="27"/>
      <c r="G92" s="27" t="s">
        <v>46</v>
      </c>
      <c r="H92" s="27"/>
      <c r="I92" s="27"/>
      <c r="J92" s="27"/>
      <c r="K92" s="28">
        <f>2297.26</f>
        <v>2297.26</v>
      </c>
      <c r="L92" s="28"/>
      <c r="M92" s="28"/>
      <c r="N92" s="28"/>
      <c r="O92" s="25" t="s">
        <v>31</v>
      </c>
      <c r="P92" s="25"/>
      <c r="Q92" s="25"/>
      <c r="R92" s="25"/>
      <c r="S92" s="25"/>
      <c r="T92" s="24">
        <f>2297.26</f>
        <v>2297.26</v>
      </c>
      <c r="U92" s="24"/>
      <c r="V92" s="25" t="s">
        <v>4</v>
      </c>
      <c r="W92" s="25"/>
      <c r="X92" s="25"/>
      <c r="Y92" s="25"/>
      <c r="Z92" s="25"/>
      <c r="AA92" s="25"/>
      <c r="AB92" s="9" t="s">
        <v>4</v>
      </c>
      <c r="AC92" s="26" t="s">
        <v>4</v>
      </c>
      <c r="AD92" s="26"/>
      <c r="AE92" s="26" t="s">
        <v>4</v>
      </c>
      <c r="AF92" s="26"/>
      <c r="AG92" s="26"/>
      <c r="AH92" s="26"/>
      <c r="AI92" s="8" t="s">
        <v>31</v>
      </c>
      <c r="AJ92" s="10">
        <f>2297.26</f>
        <v>2297.26</v>
      </c>
    </row>
    <row r="93" spans="1:36" s="1" customFormat="1" ht="13.5" customHeight="1">
      <c r="A93" s="6" t="s">
        <v>250</v>
      </c>
      <c r="B93" s="7" t="s">
        <v>251</v>
      </c>
      <c r="C93" s="27" t="s">
        <v>252</v>
      </c>
      <c r="D93" s="27"/>
      <c r="E93" s="27"/>
      <c r="F93" s="27"/>
      <c r="G93" s="27" t="s">
        <v>46</v>
      </c>
      <c r="H93" s="27"/>
      <c r="I93" s="27"/>
      <c r="J93" s="27"/>
      <c r="K93" s="28">
        <f>1793.6</f>
        <v>1793.6</v>
      </c>
      <c r="L93" s="28"/>
      <c r="M93" s="28"/>
      <c r="N93" s="28"/>
      <c r="O93" s="25" t="s">
        <v>31</v>
      </c>
      <c r="P93" s="25"/>
      <c r="Q93" s="25"/>
      <c r="R93" s="25"/>
      <c r="S93" s="25"/>
      <c r="T93" s="24">
        <f>1793.6</f>
        <v>1793.6</v>
      </c>
      <c r="U93" s="24"/>
      <c r="V93" s="25" t="s">
        <v>4</v>
      </c>
      <c r="W93" s="25"/>
      <c r="X93" s="25"/>
      <c r="Y93" s="25"/>
      <c r="Z93" s="25"/>
      <c r="AA93" s="25"/>
      <c r="AB93" s="9" t="s">
        <v>4</v>
      </c>
      <c r="AC93" s="26" t="s">
        <v>4</v>
      </c>
      <c r="AD93" s="26"/>
      <c r="AE93" s="26" t="s">
        <v>4</v>
      </c>
      <c r="AF93" s="26"/>
      <c r="AG93" s="26"/>
      <c r="AH93" s="26"/>
      <c r="AI93" s="8" t="s">
        <v>31</v>
      </c>
      <c r="AJ93" s="10">
        <f>1793.6</f>
        <v>1793.6</v>
      </c>
    </row>
    <row r="94" spans="1:36" s="1" customFormat="1" ht="13.5" customHeight="1">
      <c r="A94" s="6" t="s">
        <v>253</v>
      </c>
      <c r="B94" s="7" t="s">
        <v>254</v>
      </c>
      <c r="C94" s="27" t="s">
        <v>255</v>
      </c>
      <c r="D94" s="27"/>
      <c r="E94" s="27"/>
      <c r="F94" s="27"/>
      <c r="G94" s="27" t="s">
        <v>46</v>
      </c>
      <c r="H94" s="27"/>
      <c r="I94" s="27"/>
      <c r="J94" s="27"/>
      <c r="K94" s="28">
        <f>236</f>
        <v>236</v>
      </c>
      <c r="L94" s="28"/>
      <c r="M94" s="28"/>
      <c r="N94" s="28"/>
      <c r="O94" s="25" t="s">
        <v>31</v>
      </c>
      <c r="P94" s="25"/>
      <c r="Q94" s="25"/>
      <c r="R94" s="25"/>
      <c r="S94" s="25"/>
      <c r="T94" s="24">
        <f>236</f>
        <v>236</v>
      </c>
      <c r="U94" s="24"/>
      <c r="V94" s="25" t="s">
        <v>4</v>
      </c>
      <c r="W94" s="25"/>
      <c r="X94" s="25"/>
      <c r="Y94" s="25"/>
      <c r="Z94" s="25"/>
      <c r="AA94" s="25"/>
      <c r="AB94" s="9" t="s">
        <v>4</v>
      </c>
      <c r="AC94" s="26" t="s">
        <v>4</v>
      </c>
      <c r="AD94" s="26"/>
      <c r="AE94" s="26" t="s">
        <v>4</v>
      </c>
      <c r="AF94" s="26"/>
      <c r="AG94" s="26"/>
      <c r="AH94" s="26"/>
      <c r="AI94" s="8" t="s">
        <v>31</v>
      </c>
      <c r="AJ94" s="10">
        <f>236</f>
        <v>236</v>
      </c>
    </row>
    <row r="95" spans="1:36" s="1" customFormat="1" ht="13.5" customHeight="1">
      <c r="A95" s="6" t="s">
        <v>256</v>
      </c>
      <c r="B95" s="7" t="s">
        <v>257</v>
      </c>
      <c r="C95" s="27" t="s">
        <v>258</v>
      </c>
      <c r="D95" s="27"/>
      <c r="E95" s="27"/>
      <c r="F95" s="27"/>
      <c r="G95" s="27" t="s">
        <v>46</v>
      </c>
      <c r="H95" s="27"/>
      <c r="I95" s="27"/>
      <c r="J95" s="27"/>
      <c r="K95" s="28">
        <f>925.42</f>
        <v>925.42</v>
      </c>
      <c r="L95" s="28"/>
      <c r="M95" s="28"/>
      <c r="N95" s="28"/>
      <c r="O95" s="25" t="s">
        <v>31</v>
      </c>
      <c r="P95" s="25"/>
      <c r="Q95" s="25"/>
      <c r="R95" s="25"/>
      <c r="S95" s="25"/>
      <c r="T95" s="24">
        <f>925.42</f>
        <v>925.42</v>
      </c>
      <c r="U95" s="24"/>
      <c r="V95" s="25" t="s">
        <v>4</v>
      </c>
      <c r="W95" s="25"/>
      <c r="X95" s="25"/>
      <c r="Y95" s="25"/>
      <c r="Z95" s="25"/>
      <c r="AA95" s="25"/>
      <c r="AB95" s="9" t="s">
        <v>4</v>
      </c>
      <c r="AC95" s="26" t="s">
        <v>4</v>
      </c>
      <c r="AD95" s="26"/>
      <c r="AE95" s="26" t="s">
        <v>4</v>
      </c>
      <c r="AF95" s="26"/>
      <c r="AG95" s="26"/>
      <c r="AH95" s="26"/>
      <c r="AI95" s="8" t="s">
        <v>31</v>
      </c>
      <c r="AJ95" s="10">
        <f>925.42</f>
        <v>925.42</v>
      </c>
    </row>
    <row r="96" spans="1:36" s="1" customFormat="1" ht="13.5" customHeight="1">
      <c r="A96" s="6" t="s">
        <v>259</v>
      </c>
      <c r="B96" s="7" t="s">
        <v>260</v>
      </c>
      <c r="C96" s="27" t="s">
        <v>261</v>
      </c>
      <c r="D96" s="27"/>
      <c r="E96" s="27"/>
      <c r="F96" s="27"/>
      <c r="G96" s="27" t="s">
        <v>46</v>
      </c>
      <c r="H96" s="27"/>
      <c r="I96" s="27"/>
      <c r="J96" s="27"/>
      <c r="K96" s="28">
        <f>2981</f>
        <v>2981</v>
      </c>
      <c r="L96" s="28"/>
      <c r="M96" s="28"/>
      <c r="N96" s="28"/>
      <c r="O96" s="25" t="s">
        <v>31</v>
      </c>
      <c r="P96" s="25"/>
      <c r="Q96" s="25"/>
      <c r="R96" s="25"/>
      <c r="S96" s="25"/>
      <c r="T96" s="24">
        <f>2981</f>
        <v>2981</v>
      </c>
      <c r="U96" s="24"/>
      <c r="V96" s="25" t="s">
        <v>4</v>
      </c>
      <c r="W96" s="25"/>
      <c r="X96" s="25"/>
      <c r="Y96" s="25"/>
      <c r="Z96" s="25"/>
      <c r="AA96" s="25"/>
      <c r="AB96" s="9" t="s">
        <v>4</v>
      </c>
      <c r="AC96" s="26" t="s">
        <v>4</v>
      </c>
      <c r="AD96" s="26"/>
      <c r="AE96" s="26" t="s">
        <v>4</v>
      </c>
      <c r="AF96" s="26"/>
      <c r="AG96" s="26"/>
      <c r="AH96" s="26"/>
      <c r="AI96" s="8" t="s">
        <v>31</v>
      </c>
      <c r="AJ96" s="10">
        <f>2981</f>
        <v>2981</v>
      </c>
    </row>
    <row r="97" spans="1:36" s="1" customFormat="1" ht="24" customHeight="1">
      <c r="A97" s="6" t="s">
        <v>262</v>
      </c>
      <c r="B97" s="7" t="s">
        <v>263</v>
      </c>
      <c r="C97" s="27" t="s">
        <v>264</v>
      </c>
      <c r="D97" s="27"/>
      <c r="E97" s="27"/>
      <c r="F97" s="27"/>
      <c r="G97" s="27" t="s">
        <v>46</v>
      </c>
      <c r="H97" s="27"/>
      <c r="I97" s="27"/>
      <c r="J97" s="27"/>
      <c r="K97" s="28">
        <f>1060</f>
        <v>1060</v>
      </c>
      <c r="L97" s="28"/>
      <c r="M97" s="28"/>
      <c r="N97" s="28"/>
      <c r="O97" s="25" t="s">
        <v>34</v>
      </c>
      <c r="P97" s="25"/>
      <c r="Q97" s="25"/>
      <c r="R97" s="25"/>
      <c r="S97" s="25"/>
      <c r="T97" s="24">
        <f>4240</f>
        <v>4240</v>
      </c>
      <c r="U97" s="24"/>
      <c r="V97" s="25" t="s">
        <v>4</v>
      </c>
      <c r="W97" s="25"/>
      <c r="X97" s="25"/>
      <c r="Y97" s="25"/>
      <c r="Z97" s="25"/>
      <c r="AA97" s="25"/>
      <c r="AB97" s="9" t="s">
        <v>4</v>
      </c>
      <c r="AC97" s="26" t="s">
        <v>4</v>
      </c>
      <c r="AD97" s="26"/>
      <c r="AE97" s="26" t="s">
        <v>4</v>
      </c>
      <c r="AF97" s="26"/>
      <c r="AG97" s="26"/>
      <c r="AH97" s="26"/>
      <c r="AI97" s="8" t="s">
        <v>34</v>
      </c>
      <c r="AJ97" s="10">
        <f>4240</f>
        <v>4240</v>
      </c>
    </row>
    <row r="98" spans="1:36" s="1" customFormat="1" ht="13.5" customHeight="1">
      <c r="A98" s="6" t="s">
        <v>265</v>
      </c>
      <c r="B98" s="7" t="s">
        <v>266</v>
      </c>
      <c r="C98" s="27" t="s">
        <v>267</v>
      </c>
      <c r="D98" s="27"/>
      <c r="E98" s="27"/>
      <c r="F98" s="27"/>
      <c r="G98" s="27" t="s">
        <v>46</v>
      </c>
      <c r="H98" s="27"/>
      <c r="I98" s="27"/>
      <c r="J98" s="27"/>
      <c r="K98" s="28">
        <f>1450</f>
        <v>1450</v>
      </c>
      <c r="L98" s="28"/>
      <c r="M98" s="28"/>
      <c r="N98" s="28"/>
      <c r="O98" s="25" t="s">
        <v>85</v>
      </c>
      <c r="P98" s="25"/>
      <c r="Q98" s="25"/>
      <c r="R98" s="25"/>
      <c r="S98" s="25"/>
      <c r="T98" s="24">
        <f>29000</f>
        <v>29000</v>
      </c>
      <c r="U98" s="24"/>
      <c r="V98" s="25" t="s">
        <v>4</v>
      </c>
      <c r="W98" s="25"/>
      <c r="X98" s="25"/>
      <c r="Y98" s="25"/>
      <c r="Z98" s="25"/>
      <c r="AA98" s="25"/>
      <c r="AB98" s="9" t="s">
        <v>4</v>
      </c>
      <c r="AC98" s="26" t="s">
        <v>4</v>
      </c>
      <c r="AD98" s="26"/>
      <c r="AE98" s="26" t="s">
        <v>4</v>
      </c>
      <c r="AF98" s="26"/>
      <c r="AG98" s="26"/>
      <c r="AH98" s="26"/>
      <c r="AI98" s="8" t="s">
        <v>85</v>
      </c>
      <c r="AJ98" s="10">
        <f>29000</f>
        <v>29000</v>
      </c>
    </row>
    <row r="99" spans="1:36" s="1" customFormat="1" ht="13.5" customHeight="1">
      <c r="A99" s="6" t="s">
        <v>268</v>
      </c>
      <c r="B99" s="7" t="s">
        <v>269</v>
      </c>
      <c r="C99" s="27" t="s">
        <v>270</v>
      </c>
      <c r="D99" s="27"/>
      <c r="E99" s="27"/>
      <c r="F99" s="27"/>
      <c r="G99" s="27" t="s">
        <v>46</v>
      </c>
      <c r="H99" s="27"/>
      <c r="I99" s="27"/>
      <c r="J99" s="27"/>
      <c r="K99" s="28">
        <f>2509.2</f>
        <v>2509.2</v>
      </c>
      <c r="L99" s="28"/>
      <c r="M99" s="28"/>
      <c r="N99" s="28"/>
      <c r="O99" s="25" t="s">
        <v>32</v>
      </c>
      <c r="P99" s="25"/>
      <c r="Q99" s="25"/>
      <c r="R99" s="25"/>
      <c r="S99" s="25"/>
      <c r="T99" s="24">
        <f>5018.4</f>
        <v>5018.4</v>
      </c>
      <c r="U99" s="24"/>
      <c r="V99" s="25" t="s">
        <v>4</v>
      </c>
      <c r="W99" s="25"/>
      <c r="X99" s="25"/>
      <c r="Y99" s="25"/>
      <c r="Z99" s="25"/>
      <c r="AA99" s="25"/>
      <c r="AB99" s="9" t="s">
        <v>4</v>
      </c>
      <c r="AC99" s="26" t="s">
        <v>4</v>
      </c>
      <c r="AD99" s="26"/>
      <c r="AE99" s="26" t="s">
        <v>4</v>
      </c>
      <c r="AF99" s="26"/>
      <c r="AG99" s="26"/>
      <c r="AH99" s="26"/>
      <c r="AI99" s="8" t="s">
        <v>32</v>
      </c>
      <c r="AJ99" s="10">
        <f>5018.4</f>
        <v>5018.4</v>
      </c>
    </row>
    <row r="100" spans="1:36" s="1" customFormat="1" ht="13.5" customHeight="1">
      <c r="A100" s="6" t="s">
        <v>271</v>
      </c>
      <c r="B100" s="7" t="s">
        <v>272</v>
      </c>
      <c r="C100" s="27" t="s">
        <v>273</v>
      </c>
      <c r="D100" s="27"/>
      <c r="E100" s="27"/>
      <c r="F100" s="27"/>
      <c r="G100" s="27" t="s">
        <v>46</v>
      </c>
      <c r="H100" s="27"/>
      <c r="I100" s="27"/>
      <c r="J100" s="27"/>
      <c r="K100" s="28">
        <f>2369.24</f>
        <v>2369.24</v>
      </c>
      <c r="L100" s="28"/>
      <c r="M100" s="28"/>
      <c r="N100" s="28"/>
      <c r="O100" s="25" t="s">
        <v>31</v>
      </c>
      <c r="P100" s="25"/>
      <c r="Q100" s="25"/>
      <c r="R100" s="25"/>
      <c r="S100" s="25"/>
      <c r="T100" s="24">
        <f>2369.24</f>
        <v>2369.24</v>
      </c>
      <c r="U100" s="24"/>
      <c r="V100" s="25" t="s">
        <v>4</v>
      </c>
      <c r="W100" s="25"/>
      <c r="X100" s="25"/>
      <c r="Y100" s="25"/>
      <c r="Z100" s="25"/>
      <c r="AA100" s="25"/>
      <c r="AB100" s="9" t="s">
        <v>4</v>
      </c>
      <c r="AC100" s="26" t="s">
        <v>4</v>
      </c>
      <c r="AD100" s="26"/>
      <c r="AE100" s="26" t="s">
        <v>4</v>
      </c>
      <c r="AF100" s="26"/>
      <c r="AG100" s="26"/>
      <c r="AH100" s="26"/>
      <c r="AI100" s="8" t="s">
        <v>31</v>
      </c>
      <c r="AJ100" s="10">
        <f>2369.24</f>
        <v>2369.24</v>
      </c>
    </row>
    <row r="101" spans="1:36" s="1" customFormat="1" ht="13.5" customHeight="1">
      <c r="A101" s="6" t="s">
        <v>274</v>
      </c>
      <c r="B101" s="7" t="s">
        <v>275</v>
      </c>
      <c r="C101" s="27" t="s">
        <v>276</v>
      </c>
      <c r="D101" s="27"/>
      <c r="E101" s="27"/>
      <c r="F101" s="27"/>
      <c r="G101" s="27" t="s">
        <v>46</v>
      </c>
      <c r="H101" s="27"/>
      <c r="I101" s="27"/>
      <c r="J101" s="27"/>
      <c r="K101" s="28">
        <f>750</f>
        <v>750</v>
      </c>
      <c r="L101" s="28"/>
      <c r="M101" s="28"/>
      <c r="N101" s="28"/>
      <c r="O101" s="25" t="s">
        <v>36</v>
      </c>
      <c r="P101" s="25"/>
      <c r="Q101" s="25"/>
      <c r="R101" s="25"/>
      <c r="S101" s="25"/>
      <c r="T101" s="24">
        <f>4500</f>
        <v>4500</v>
      </c>
      <c r="U101" s="24"/>
      <c r="V101" s="25" t="s">
        <v>4</v>
      </c>
      <c r="W101" s="25"/>
      <c r="X101" s="25"/>
      <c r="Y101" s="25"/>
      <c r="Z101" s="25"/>
      <c r="AA101" s="25"/>
      <c r="AB101" s="9" t="s">
        <v>4</v>
      </c>
      <c r="AC101" s="26" t="s">
        <v>4</v>
      </c>
      <c r="AD101" s="26"/>
      <c r="AE101" s="26" t="s">
        <v>4</v>
      </c>
      <c r="AF101" s="26"/>
      <c r="AG101" s="26"/>
      <c r="AH101" s="26"/>
      <c r="AI101" s="8" t="s">
        <v>36</v>
      </c>
      <c r="AJ101" s="10">
        <f>4500</f>
        <v>4500</v>
      </c>
    </row>
    <row r="102" spans="1:36" s="1" customFormat="1" ht="13.5" customHeight="1">
      <c r="A102" s="6" t="s">
        <v>277</v>
      </c>
      <c r="B102" s="7" t="s">
        <v>278</v>
      </c>
      <c r="C102" s="27" t="s">
        <v>279</v>
      </c>
      <c r="D102" s="27"/>
      <c r="E102" s="27"/>
      <c r="F102" s="27"/>
      <c r="G102" s="27" t="s">
        <v>46</v>
      </c>
      <c r="H102" s="27"/>
      <c r="I102" s="27"/>
      <c r="J102" s="27"/>
      <c r="K102" s="28">
        <f>973.63</f>
        <v>973.63</v>
      </c>
      <c r="L102" s="28"/>
      <c r="M102" s="28"/>
      <c r="N102" s="28"/>
      <c r="O102" s="25" t="s">
        <v>38</v>
      </c>
      <c r="P102" s="25"/>
      <c r="Q102" s="25"/>
      <c r="R102" s="25"/>
      <c r="S102" s="25"/>
      <c r="T102" s="24">
        <f>7789.04</f>
        <v>7789.04</v>
      </c>
      <c r="U102" s="24"/>
      <c r="V102" s="25" t="s">
        <v>4</v>
      </c>
      <c r="W102" s="25"/>
      <c r="X102" s="25"/>
      <c r="Y102" s="25"/>
      <c r="Z102" s="25"/>
      <c r="AA102" s="25"/>
      <c r="AB102" s="9" t="s">
        <v>4</v>
      </c>
      <c r="AC102" s="26" t="s">
        <v>4</v>
      </c>
      <c r="AD102" s="26"/>
      <c r="AE102" s="26" t="s">
        <v>4</v>
      </c>
      <c r="AF102" s="26"/>
      <c r="AG102" s="26"/>
      <c r="AH102" s="26"/>
      <c r="AI102" s="8" t="s">
        <v>38</v>
      </c>
      <c r="AJ102" s="10">
        <f>7789.04</f>
        <v>7789.04</v>
      </c>
    </row>
    <row r="103" spans="1:36" s="1" customFormat="1" ht="13.5" customHeight="1">
      <c r="A103" s="6" t="s">
        <v>280</v>
      </c>
      <c r="B103" s="7" t="s">
        <v>281</v>
      </c>
      <c r="C103" s="27" t="s">
        <v>282</v>
      </c>
      <c r="D103" s="27"/>
      <c r="E103" s="27"/>
      <c r="F103" s="27"/>
      <c r="G103" s="27" t="s">
        <v>46</v>
      </c>
      <c r="H103" s="27"/>
      <c r="I103" s="27"/>
      <c r="J103" s="27"/>
      <c r="K103" s="28">
        <f>1341.85</f>
        <v>1341.85</v>
      </c>
      <c r="L103" s="28"/>
      <c r="M103" s="28"/>
      <c r="N103" s="28"/>
      <c r="O103" s="25" t="s">
        <v>73</v>
      </c>
      <c r="P103" s="25"/>
      <c r="Q103" s="25"/>
      <c r="R103" s="25"/>
      <c r="S103" s="25"/>
      <c r="T103" s="24">
        <f>21469.6</f>
        <v>21469.6</v>
      </c>
      <c r="U103" s="24"/>
      <c r="V103" s="25" t="s">
        <v>4</v>
      </c>
      <c r="W103" s="25"/>
      <c r="X103" s="25"/>
      <c r="Y103" s="25"/>
      <c r="Z103" s="25"/>
      <c r="AA103" s="25"/>
      <c r="AB103" s="9" t="s">
        <v>4</v>
      </c>
      <c r="AC103" s="26" t="s">
        <v>4</v>
      </c>
      <c r="AD103" s="26"/>
      <c r="AE103" s="26" t="s">
        <v>4</v>
      </c>
      <c r="AF103" s="26"/>
      <c r="AG103" s="26"/>
      <c r="AH103" s="26"/>
      <c r="AI103" s="8" t="s">
        <v>73</v>
      </c>
      <c r="AJ103" s="10">
        <f>21469.6</f>
        <v>21469.6</v>
      </c>
    </row>
    <row r="104" spans="1:36" s="1" customFormat="1" ht="24" customHeight="1">
      <c r="A104" s="6" t="s">
        <v>283</v>
      </c>
      <c r="B104" s="7" t="s">
        <v>284</v>
      </c>
      <c r="C104" s="27" t="s">
        <v>282</v>
      </c>
      <c r="D104" s="27"/>
      <c r="E104" s="27"/>
      <c r="F104" s="27"/>
      <c r="G104" s="27" t="s">
        <v>46</v>
      </c>
      <c r="H104" s="27"/>
      <c r="I104" s="27"/>
      <c r="J104" s="27"/>
      <c r="K104" s="28">
        <f>2064</f>
        <v>2064</v>
      </c>
      <c r="L104" s="28"/>
      <c r="M104" s="28"/>
      <c r="N104" s="28"/>
      <c r="O104" s="25" t="s">
        <v>31</v>
      </c>
      <c r="P104" s="25"/>
      <c r="Q104" s="25"/>
      <c r="R104" s="25"/>
      <c r="S104" s="25"/>
      <c r="T104" s="24">
        <f>2064</f>
        <v>2064</v>
      </c>
      <c r="U104" s="24"/>
      <c r="V104" s="25" t="s">
        <v>4</v>
      </c>
      <c r="W104" s="25"/>
      <c r="X104" s="25"/>
      <c r="Y104" s="25"/>
      <c r="Z104" s="25"/>
      <c r="AA104" s="25"/>
      <c r="AB104" s="9" t="s">
        <v>4</v>
      </c>
      <c r="AC104" s="26" t="s">
        <v>4</v>
      </c>
      <c r="AD104" s="26"/>
      <c r="AE104" s="26" t="s">
        <v>4</v>
      </c>
      <c r="AF104" s="26"/>
      <c r="AG104" s="26"/>
      <c r="AH104" s="26"/>
      <c r="AI104" s="8" t="s">
        <v>31</v>
      </c>
      <c r="AJ104" s="10">
        <f>2064</f>
        <v>2064</v>
      </c>
    </row>
    <row r="105" spans="1:36" s="1" customFormat="1" ht="13.5" customHeight="1">
      <c r="A105" s="6" t="s">
        <v>285</v>
      </c>
      <c r="B105" s="7" t="s">
        <v>286</v>
      </c>
      <c r="C105" s="27" t="s">
        <v>287</v>
      </c>
      <c r="D105" s="27"/>
      <c r="E105" s="27"/>
      <c r="F105" s="27"/>
      <c r="G105" s="27" t="s">
        <v>46</v>
      </c>
      <c r="H105" s="27"/>
      <c r="I105" s="27"/>
      <c r="J105" s="27"/>
      <c r="K105" s="28">
        <f>667.2</f>
        <v>667.2</v>
      </c>
      <c r="L105" s="28"/>
      <c r="M105" s="28"/>
      <c r="N105" s="28"/>
      <c r="O105" s="25" t="s">
        <v>88</v>
      </c>
      <c r="P105" s="25"/>
      <c r="Q105" s="25"/>
      <c r="R105" s="25"/>
      <c r="S105" s="25"/>
      <c r="T105" s="24">
        <f>14011.19</f>
        <v>14011.19</v>
      </c>
      <c r="U105" s="24"/>
      <c r="V105" s="25" t="s">
        <v>4</v>
      </c>
      <c r="W105" s="25"/>
      <c r="X105" s="25"/>
      <c r="Y105" s="25"/>
      <c r="Z105" s="25"/>
      <c r="AA105" s="25"/>
      <c r="AB105" s="9" t="s">
        <v>4</v>
      </c>
      <c r="AC105" s="26" t="s">
        <v>4</v>
      </c>
      <c r="AD105" s="26"/>
      <c r="AE105" s="26" t="s">
        <v>4</v>
      </c>
      <c r="AF105" s="26"/>
      <c r="AG105" s="26"/>
      <c r="AH105" s="26"/>
      <c r="AI105" s="8" t="s">
        <v>88</v>
      </c>
      <c r="AJ105" s="10">
        <f>14011.19</f>
        <v>14011.19</v>
      </c>
    </row>
    <row r="106" spans="1:36" s="1" customFormat="1" ht="13.5" customHeight="1">
      <c r="A106" s="6" t="s">
        <v>288</v>
      </c>
      <c r="B106" s="7" t="s">
        <v>289</v>
      </c>
      <c r="C106" s="27" t="s">
        <v>290</v>
      </c>
      <c r="D106" s="27"/>
      <c r="E106" s="27"/>
      <c r="F106" s="27"/>
      <c r="G106" s="27" t="s">
        <v>46</v>
      </c>
      <c r="H106" s="27"/>
      <c r="I106" s="27"/>
      <c r="J106" s="27"/>
      <c r="K106" s="28">
        <f>2300</f>
        <v>2300</v>
      </c>
      <c r="L106" s="28"/>
      <c r="M106" s="28"/>
      <c r="N106" s="28"/>
      <c r="O106" s="25" t="s">
        <v>117</v>
      </c>
      <c r="P106" s="25"/>
      <c r="Q106" s="25"/>
      <c r="R106" s="25"/>
      <c r="S106" s="25"/>
      <c r="T106" s="24">
        <f>69000</f>
        <v>69000</v>
      </c>
      <c r="U106" s="24"/>
      <c r="V106" s="25" t="s">
        <v>4</v>
      </c>
      <c r="W106" s="25"/>
      <c r="X106" s="25"/>
      <c r="Y106" s="25"/>
      <c r="Z106" s="25"/>
      <c r="AA106" s="25"/>
      <c r="AB106" s="9" t="s">
        <v>4</v>
      </c>
      <c r="AC106" s="26" t="s">
        <v>4</v>
      </c>
      <c r="AD106" s="26"/>
      <c r="AE106" s="26" t="s">
        <v>4</v>
      </c>
      <c r="AF106" s="26"/>
      <c r="AG106" s="26"/>
      <c r="AH106" s="26"/>
      <c r="AI106" s="8" t="s">
        <v>117</v>
      </c>
      <c r="AJ106" s="10">
        <f>69000</f>
        <v>69000</v>
      </c>
    </row>
    <row r="107" spans="1:36" s="1" customFormat="1" ht="13.5" customHeight="1">
      <c r="A107" s="6" t="s">
        <v>291</v>
      </c>
      <c r="B107" s="7" t="s">
        <v>292</v>
      </c>
      <c r="C107" s="27" t="s">
        <v>293</v>
      </c>
      <c r="D107" s="27"/>
      <c r="E107" s="27"/>
      <c r="F107" s="27"/>
      <c r="G107" s="27" t="s">
        <v>46</v>
      </c>
      <c r="H107" s="27"/>
      <c r="I107" s="27"/>
      <c r="J107" s="27"/>
      <c r="K107" s="28">
        <f>1117.25</f>
        <v>1117.25</v>
      </c>
      <c r="L107" s="28"/>
      <c r="M107" s="28"/>
      <c r="N107" s="28"/>
      <c r="O107" s="25" t="s">
        <v>34</v>
      </c>
      <c r="P107" s="25"/>
      <c r="Q107" s="25"/>
      <c r="R107" s="25"/>
      <c r="S107" s="25"/>
      <c r="T107" s="24">
        <f>4469</f>
        <v>4469</v>
      </c>
      <c r="U107" s="24"/>
      <c r="V107" s="25" t="s">
        <v>4</v>
      </c>
      <c r="W107" s="25"/>
      <c r="X107" s="25"/>
      <c r="Y107" s="25"/>
      <c r="Z107" s="25"/>
      <c r="AA107" s="25"/>
      <c r="AB107" s="9" t="s">
        <v>4</v>
      </c>
      <c r="AC107" s="26" t="s">
        <v>4</v>
      </c>
      <c r="AD107" s="26"/>
      <c r="AE107" s="26" t="s">
        <v>4</v>
      </c>
      <c r="AF107" s="26"/>
      <c r="AG107" s="26"/>
      <c r="AH107" s="26"/>
      <c r="AI107" s="8" t="s">
        <v>34</v>
      </c>
      <c r="AJ107" s="10">
        <f>4469</f>
        <v>4469</v>
      </c>
    </row>
    <row r="108" spans="1:36" s="1" customFormat="1" ht="24" customHeight="1">
      <c r="A108" s="6" t="s">
        <v>294</v>
      </c>
      <c r="B108" s="7" t="s">
        <v>295</v>
      </c>
      <c r="C108" s="27" t="s">
        <v>296</v>
      </c>
      <c r="D108" s="27"/>
      <c r="E108" s="27"/>
      <c r="F108" s="27"/>
      <c r="G108" s="27" t="s">
        <v>46</v>
      </c>
      <c r="H108" s="27"/>
      <c r="I108" s="27"/>
      <c r="J108" s="27"/>
      <c r="K108" s="28">
        <f>1800</f>
        <v>1800</v>
      </c>
      <c r="L108" s="28"/>
      <c r="M108" s="28"/>
      <c r="N108" s="28"/>
      <c r="O108" s="25" t="s">
        <v>32</v>
      </c>
      <c r="P108" s="25"/>
      <c r="Q108" s="25"/>
      <c r="R108" s="25"/>
      <c r="S108" s="25"/>
      <c r="T108" s="24">
        <f>3600</f>
        <v>3600</v>
      </c>
      <c r="U108" s="24"/>
      <c r="V108" s="25" t="s">
        <v>4</v>
      </c>
      <c r="W108" s="25"/>
      <c r="X108" s="25"/>
      <c r="Y108" s="25"/>
      <c r="Z108" s="25"/>
      <c r="AA108" s="25"/>
      <c r="AB108" s="9" t="s">
        <v>4</v>
      </c>
      <c r="AC108" s="26" t="s">
        <v>4</v>
      </c>
      <c r="AD108" s="26"/>
      <c r="AE108" s="26" t="s">
        <v>4</v>
      </c>
      <c r="AF108" s="26"/>
      <c r="AG108" s="26"/>
      <c r="AH108" s="26"/>
      <c r="AI108" s="8" t="s">
        <v>32</v>
      </c>
      <c r="AJ108" s="10">
        <f>3600</f>
        <v>3600</v>
      </c>
    </row>
    <row r="109" spans="1:36" s="1" customFormat="1" ht="24" customHeight="1">
      <c r="A109" s="6" t="s">
        <v>297</v>
      </c>
      <c r="B109" s="7" t="s">
        <v>298</v>
      </c>
      <c r="C109" s="27" t="s">
        <v>299</v>
      </c>
      <c r="D109" s="27"/>
      <c r="E109" s="27"/>
      <c r="F109" s="27"/>
      <c r="G109" s="27" t="s">
        <v>46</v>
      </c>
      <c r="H109" s="27"/>
      <c r="I109" s="27"/>
      <c r="J109" s="27"/>
      <c r="K109" s="28">
        <f>1800</f>
        <v>1800</v>
      </c>
      <c r="L109" s="28"/>
      <c r="M109" s="28"/>
      <c r="N109" s="28"/>
      <c r="O109" s="25" t="s">
        <v>32</v>
      </c>
      <c r="P109" s="25"/>
      <c r="Q109" s="25"/>
      <c r="R109" s="25"/>
      <c r="S109" s="25"/>
      <c r="T109" s="24">
        <f>3600</f>
        <v>3600</v>
      </c>
      <c r="U109" s="24"/>
      <c r="V109" s="25" t="s">
        <v>4</v>
      </c>
      <c r="W109" s="25"/>
      <c r="X109" s="25"/>
      <c r="Y109" s="25"/>
      <c r="Z109" s="25"/>
      <c r="AA109" s="25"/>
      <c r="AB109" s="9" t="s">
        <v>4</v>
      </c>
      <c r="AC109" s="26" t="s">
        <v>4</v>
      </c>
      <c r="AD109" s="26"/>
      <c r="AE109" s="26" t="s">
        <v>4</v>
      </c>
      <c r="AF109" s="26"/>
      <c r="AG109" s="26"/>
      <c r="AH109" s="26"/>
      <c r="AI109" s="8" t="s">
        <v>32</v>
      </c>
      <c r="AJ109" s="10">
        <f>3600</f>
        <v>3600</v>
      </c>
    </row>
    <row r="110" spans="1:36" s="1" customFormat="1" ht="24" customHeight="1">
      <c r="A110" s="6" t="s">
        <v>300</v>
      </c>
      <c r="B110" s="7" t="s">
        <v>301</v>
      </c>
      <c r="C110" s="27" t="s">
        <v>302</v>
      </c>
      <c r="D110" s="27"/>
      <c r="E110" s="27"/>
      <c r="F110" s="27"/>
      <c r="G110" s="27" t="s">
        <v>46</v>
      </c>
      <c r="H110" s="27"/>
      <c r="I110" s="27"/>
      <c r="J110" s="27"/>
      <c r="K110" s="28">
        <f>1800</f>
        <v>1800</v>
      </c>
      <c r="L110" s="28"/>
      <c r="M110" s="28"/>
      <c r="N110" s="28"/>
      <c r="O110" s="25" t="s">
        <v>31</v>
      </c>
      <c r="P110" s="25"/>
      <c r="Q110" s="25"/>
      <c r="R110" s="25"/>
      <c r="S110" s="25"/>
      <c r="T110" s="24">
        <f>1800</f>
        <v>1800</v>
      </c>
      <c r="U110" s="24"/>
      <c r="V110" s="25" t="s">
        <v>4</v>
      </c>
      <c r="W110" s="25"/>
      <c r="X110" s="25"/>
      <c r="Y110" s="25"/>
      <c r="Z110" s="25"/>
      <c r="AA110" s="25"/>
      <c r="AB110" s="9" t="s">
        <v>4</v>
      </c>
      <c r="AC110" s="26" t="s">
        <v>4</v>
      </c>
      <c r="AD110" s="26"/>
      <c r="AE110" s="26" t="s">
        <v>4</v>
      </c>
      <c r="AF110" s="26"/>
      <c r="AG110" s="26"/>
      <c r="AH110" s="26"/>
      <c r="AI110" s="8" t="s">
        <v>31</v>
      </c>
      <c r="AJ110" s="10">
        <f>1800</f>
        <v>1800</v>
      </c>
    </row>
    <row r="111" spans="1:36" s="1" customFormat="1" ht="13.5" customHeight="1">
      <c r="A111" s="6" t="s">
        <v>303</v>
      </c>
      <c r="B111" s="7" t="s">
        <v>304</v>
      </c>
      <c r="C111" s="27" t="s">
        <v>305</v>
      </c>
      <c r="D111" s="27"/>
      <c r="E111" s="27"/>
      <c r="F111" s="27"/>
      <c r="G111" s="27" t="s">
        <v>46</v>
      </c>
      <c r="H111" s="27"/>
      <c r="I111" s="27"/>
      <c r="J111" s="27"/>
      <c r="K111" s="28">
        <f>240.09</f>
        <v>240.09</v>
      </c>
      <c r="L111" s="28"/>
      <c r="M111" s="28"/>
      <c r="N111" s="28"/>
      <c r="O111" s="25" t="s">
        <v>179</v>
      </c>
      <c r="P111" s="25"/>
      <c r="Q111" s="25"/>
      <c r="R111" s="25"/>
      <c r="S111" s="25"/>
      <c r="T111" s="24">
        <f>12484.93</f>
        <v>12484.93</v>
      </c>
      <c r="U111" s="24"/>
      <c r="V111" s="25" t="s">
        <v>4</v>
      </c>
      <c r="W111" s="25"/>
      <c r="X111" s="25"/>
      <c r="Y111" s="25"/>
      <c r="Z111" s="25"/>
      <c r="AA111" s="25"/>
      <c r="AB111" s="9" t="s">
        <v>4</v>
      </c>
      <c r="AC111" s="26" t="s">
        <v>4</v>
      </c>
      <c r="AD111" s="26"/>
      <c r="AE111" s="26" t="s">
        <v>4</v>
      </c>
      <c r="AF111" s="26"/>
      <c r="AG111" s="26"/>
      <c r="AH111" s="26"/>
      <c r="AI111" s="8" t="s">
        <v>179</v>
      </c>
      <c r="AJ111" s="10">
        <f>12484.93</f>
        <v>12484.93</v>
      </c>
    </row>
    <row r="112" spans="1:36" s="1" customFormat="1" ht="13.5" customHeight="1">
      <c r="A112" s="6" t="s">
        <v>306</v>
      </c>
      <c r="B112" s="7" t="s">
        <v>307</v>
      </c>
      <c r="C112" s="27" t="s">
        <v>308</v>
      </c>
      <c r="D112" s="27"/>
      <c r="E112" s="27"/>
      <c r="F112" s="27"/>
      <c r="G112" s="27" t="s">
        <v>46</v>
      </c>
      <c r="H112" s="27"/>
      <c r="I112" s="27"/>
      <c r="J112" s="27"/>
      <c r="K112" s="28">
        <f>800</f>
        <v>800</v>
      </c>
      <c r="L112" s="28"/>
      <c r="M112" s="28"/>
      <c r="N112" s="28"/>
      <c r="O112" s="25" t="s">
        <v>288</v>
      </c>
      <c r="P112" s="25"/>
      <c r="Q112" s="25"/>
      <c r="R112" s="25"/>
      <c r="S112" s="25"/>
      <c r="T112" s="24">
        <f>72000</f>
        <v>72000</v>
      </c>
      <c r="U112" s="24"/>
      <c r="V112" s="25" t="s">
        <v>4</v>
      </c>
      <c r="W112" s="25"/>
      <c r="X112" s="25"/>
      <c r="Y112" s="25"/>
      <c r="Z112" s="25"/>
      <c r="AA112" s="25"/>
      <c r="AB112" s="9" t="s">
        <v>4</v>
      </c>
      <c r="AC112" s="26" t="s">
        <v>4</v>
      </c>
      <c r="AD112" s="26"/>
      <c r="AE112" s="26" t="s">
        <v>4</v>
      </c>
      <c r="AF112" s="26"/>
      <c r="AG112" s="26"/>
      <c r="AH112" s="26"/>
      <c r="AI112" s="8" t="s">
        <v>288</v>
      </c>
      <c r="AJ112" s="10">
        <f>72000</f>
        <v>72000</v>
      </c>
    </row>
    <row r="113" spans="1:36" s="1" customFormat="1" ht="24" customHeight="1">
      <c r="A113" s="6" t="s">
        <v>309</v>
      </c>
      <c r="B113" s="7" t="s">
        <v>310</v>
      </c>
      <c r="C113" s="27" t="s">
        <v>311</v>
      </c>
      <c r="D113" s="27"/>
      <c r="E113" s="27"/>
      <c r="F113" s="27"/>
      <c r="G113" s="27" t="s">
        <v>46</v>
      </c>
      <c r="H113" s="27"/>
      <c r="I113" s="27"/>
      <c r="J113" s="27"/>
      <c r="K113" s="28">
        <f>678</f>
        <v>678</v>
      </c>
      <c r="L113" s="28"/>
      <c r="M113" s="28"/>
      <c r="N113" s="28"/>
      <c r="O113" s="25" t="s">
        <v>117</v>
      </c>
      <c r="P113" s="25"/>
      <c r="Q113" s="25"/>
      <c r="R113" s="25"/>
      <c r="S113" s="25"/>
      <c r="T113" s="24">
        <f>20340</f>
        <v>20340</v>
      </c>
      <c r="U113" s="24"/>
      <c r="V113" s="25" t="s">
        <v>4</v>
      </c>
      <c r="W113" s="25"/>
      <c r="X113" s="25"/>
      <c r="Y113" s="25"/>
      <c r="Z113" s="25"/>
      <c r="AA113" s="25"/>
      <c r="AB113" s="9" t="s">
        <v>4</v>
      </c>
      <c r="AC113" s="26" t="s">
        <v>4</v>
      </c>
      <c r="AD113" s="26"/>
      <c r="AE113" s="26" t="s">
        <v>4</v>
      </c>
      <c r="AF113" s="26"/>
      <c r="AG113" s="26"/>
      <c r="AH113" s="26"/>
      <c r="AI113" s="8" t="s">
        <v>117</v>
      </c>
      <c r="AJ113" s="10">
        <f>20340</f>
        <v>20340</v>
      </c>
    </row>
    <row r="114" spans="1:36" s="1" customFormat="1" ht="24" customHeight="1">
      <c r="A114" s="6" t="s">
        <v>312</v>
      </c>
      <c r="B114" s="7" t="s">
        <v>313</v>
      </c>
      <c r="C114" s="27" t="s">
        <v>314</v>
      </c>
      <c r="D114" s="27"/>
      <c r="E114" s="27"/>
      <c r="F114" s="27"/>
      <c r="G114" s="27" t="s">
        <v>46</v>
      </c>
      <c r="H114" s="27"/>
      <c r="I114" s="27"/>
      <c r="J114" s="27"/>
      <c r="K114" s="28">
        <f>1289</f>
        <v>1289</v>
      </c>
      <c r="L114" s="28"/>
      <c r="M114" s="28"/>
      <c r="N114" s="28"/>
      <c r="O114" s="25" t="s">
        <v>110</v>
      </c>
      <c r="P114" s="25"/>
      <c r="Q114" s="25"/>
      <c r="R114" s="25"/>
      <c r="S114" s="25"/>
      <c r="T114" s="24">
        <f>36092</f>
        <v>36092</v>
      </c>
      <c r="U114" s="24"/>
      <c r="V114" s="25" t="s">
        <v>4</v>
      </c>
      <c r="W114" s="25"/>
      <c r="X114" s="25"/>
      <c r="Y114" s="25"/>
      <c r="Z114" s="25"/>
      <c r="AA114" s="25"/>
      <c r="AB114" s="9" t="s">
        <v>4</v>
      </c>
      <c r="AC114" s="26" t="s">
        <v>4</v>
      </c>
      <c r="AD114" s="26"/>
      <c r="AE114" s="26" t="s">
        <v>4</v>
      </c>
      <c r="AF114" s="26"/>
      <c r="AG114" s="26"/>
      <c r="AH114" s="26"/>
      <c r="AI114" s="8" t="s">
        <v>110</v>
      </c>
      <c r="AJ114" s="10">
        <f>36092</f>
        <v>36092</v>
      </c>
    </row>
    <row r="115" spans="1:36" s="1" customFormat="1" ht="24" customHeight="1">
      <c r="A115" s="6" t="s">
        <v>315</v>
      </c>
      <c r="B115" s="7" t="s">
        <v>316</v>
      </c>
      <c r="C115" s="27" t="s">
        <v>317</v>
      </c>
      <c r="D115" s="27"/>
      <c r="E115" s="27"/>
      <c r="F115" s="27"/>
      <c r="G115" s="27" t="s">
        <v>46</v>
      </c>
      <c r="H115" s="27"/>
      <c r="I115" s="27"/>
      <c r="J115" s="27"/>
      <c r="K115" s="28">
        <f>780</f>
        <v>780</v>
      </c>
      <c r="L115" s="28"/>
      <c r="M115" s="28"/>
      <c r="N115" s="28"/>
      <c r="O115" s="25" t="s">
        <v>318</v>
      </c>
      <c r="P115" s="25"/>
      <c r="Q115" s="25"/>
      <c r="R115" s="25"/>
      <c r="S115" s="25"/>
      <c r="T115" s="24">
        <f>108420</f>
        <v>108420</v>
      </c>
      <c r="U115" s="24"/>
      <c r="V115" s="25" t="s">
        <v>4</v>
      </c>
      <c r="W115" s="25"/>
      <c r="X115" s="25"/>
      <c r="Y115" s="25"/>
      <c r="Z115" s="25"/>
      <c r="AA115" s="25"/>
      <c r="AB115" s="9" t="s">
        <v>4</v>
      </c>
      <c r="AC115" s="26" t="s">
        <v>4</v>
      </c>
      <c r="AD115" s="26"/>
      <c r="AE115" s="26" t="s">
        <v>4</v>
      </c>
      <c r="AF115" s="26"/>
      <c r="AG115" s="26"/>
      <c r="AH115" s="26"/>
      <c r="AI115" s="8" t="s">
        <v>318</v>
      </c>
      <c r="AJ115" s="10">
        <f>108420</f>
        <v>108420</v>
      </c>
    </row>
    <row r="116" spans="1:36" s="1" customFormat="1" ht="24" customHeight="1">
      <c r="A116" s="6" t="s">
        <v>113</v>
      </c>
      <c r="B116" s="7" t="s">
        <v>319</v>
      </c>
      <c r="C116" s="27" t="s">
        <v>317</v>
      </c>
      <c r="D116" s="27"/>
      <c r="E116" s="27"/>
      <c r="F116" s="27"/>
      <c r="G116" s="27" t="s">
        <v>46</v>
      </c>
      <c r="H116" s="27"/>
      <c r="I116" s="27"/>
      <c r="J116" s="27"/>
      <c r="K116" s="28">
        <f>1215</f>
        <v>1215</v>
      </c>
      <c r="L116" s="28"/>
      <c r="M116" s="28"/>
      <c r="N116" s="28"/>
      <c r="O116" s="25" t="s">
        <v>117</v>
      </c>
      <c r="P116" s="25"/>
      <c r="Q116" s="25"/>
      <c r="R116" s="25"/>
      <c r="S116" s="25"/>
      <c r="T116" s="24">
        <f>36450</f>
        <v>36450</v>
      </c>
      <c r="U116" s="24"/>
      <c r="V116" s="25" t="s">
        <v>4</v>
      </c>
      <c r="W116" s="25"/>
      <c r="X116" s="25"/>
      <c r="Y116" s="25"/>
      <c r="Z116" s="25"/>
      <c r="AA116" s="25"/>
      <c r="AB116" s="9" t="s">
        <v>4</v>
      </c>
      <c r="AC116" s="26" t="s">
        <v>4</v>
      </c>
      <c r="AD116" s="26"/>
      <c r="AE116" s="26" t="s">
        <v>4</v>
      </c>
      <c r="AF116" s="26"/>
      <c r="AG116" s="26"/>
      <c r="AH116" s="26"/>
      <c r="AI116" s="8" t="s">
        <v>117</v>
      </c>
      <c r="AJ116" s="10">
        <f>36450</f>
        <v>36450</v>
      </c>
    </row>
    <row r="117" spans="1:36" s="1" customFormat="1" ht="13.5" customHeight="1">
      <c r="A117" s="6" t="s">
        <v>320</v>
      </c>
      <c r="B117" s="7" t="s">
        <v>321</v>
      </c>
      <c r="C117" s="27" t="s">
        <v>322</v>
      </c>
      <c r="D117" s="27"/>
      <c r="E117" s="27"/>
      <c r="F117" s="27"/>
      <c r="G117" s="27" t="s">
        <v>46</v>
      </c>
      <c r="H117" s="27"/>
      <c r="I117" s="27"/>
      <c r="J117" s="27"/>
      <c r="K117" s="28">
        <f>470</f>
        <v>470</v>
      </c>
      <c r="L117" s="28"/>
      <c r="M117" s="28"/>
      <c r="N117" s="28"/>
      <c r="O117" s="25" t="s">
        <v>114</v>
      </c>
      <c r="P117" s="25"/>
      <c r="Q117" s="25"/>
      <c r="R117" s="25"/>
      <c r="S117" s="25"/>
      <c r="T117" s="24">
        <f>13630</f>
        <v>13630</v>
      </c>
      <c r="U117" s="24"/>
      <c r="V117" s="25" t="s">
        <v>4</v>
      </c>
      <c r="W117" s="25"/>
      <c r="X117" s="25"/>
      <c r="Y117" s="25"/>
      <c r="Z117" s="25"/>
      <c r="AA117" s="25"/>
      <c r="AB117" s="9" t="s">
        <v>4</v>
      </c>
      <c r="AC117" s="26" t="s">
        <v>4</v>
      </c>
      <c r="AD117" s="26"/>
      <c r="AE117" s="26" t="s">
        <v>4</v>
      </c>
      <c r="AF117" s="26"/>
      <c r="AG117" s="26"/>
      <c r="AH117" s="26"/>
      <c r="AI117" s="8" t="s">
        <v>114</v>
      </c>
      <c r="AJ117" s="10">
        <f>13630</f>
        <v>13630</v>
      </c>
    </row>
    <row r="118" spans="1:36" s="1" customFormat="1" ht="13.5" customHeight="1">
      <c r="A118" s="6" t="s">
        <v>323</v>
      </c>
      <c r="B118" s="7" t="s">
        <v>324</v>
      </c>
      <c r="C118" s="27" t="s">
        <v>325</v>
      </c>
      <c r="D118" s="27"/>
      <c r="E118" s="27"/>
      <c r="F118" s="27"/>
      <c r="G118" s="27" t="s">
        <v>46</v>
      </c>
      <c r="H118" s="27"/>
      <c r="I118" s="27"/>
      <c r="J118" s="27"/>
      <c r="K118" s="28">
        <f>652</f>
        <v>652</v>
      </c>
      <c r="L118" s="28"/>
      <c r="M118" s="28"/>
      <c r="N118" s="28"/>
      <c r="O118" s="25" t="s">
        <v>125</v>
      </c>
      <c r="P118" s="25"/>
      <c r="Q118" s="25"/>
      <c r="R118" s="25"/>
      <c r="S118" s="25"/>
      <c r="T118" s="24">
        <f>21516</f>
        <v>21516</v>
      </c>
      <c r="U118" s="24"/>
      <c r="V118" s="25" t="s">
        <v>4</v>
      </c>
      <c r="W118" s="25"/>
      <c r="X118" s="25"/>
      <c r="Y118" s="25"/>
      <c r="Z118" s="25"/>
      <c r="AA118" s="25"/>
      <c r="AB118" s="9" t="s">
        <v>4</v>
      </c>
      <c r="AC118" s="26" t="s">
        <v>4</v>
      </c>
      <c r="AD118" s="26"/>
      <c r="AE118" s="26" t="s">
        <v>4</v>
      </c>
      <c r="AF118" s="26"/>
      <c r="AG118" s="26"/>
      <c r="AH118" s="26"/>
      <c r="AI118" s="8" t="s">
        <v>125</v>
      </c>
      <c r="AJ118" s="10">
        <f>21516</f>
        <v>21516</v>
      </c>
    </row>
    <row r="119" spans="1:36" s="1" customFormat="1" ht="24" customHeight="1">
      <c r="A119" s="6" t="s">
        <v>326</v>
      </c>
      <c r="B119" s="7" t="s">
        <v>327</v>
      </c>
      <c r="C119" s="27" t="s">
        <v>328</v>
      </c>
      <c r="D119" s="27"/>
      <c r="E119" s="27"/>
      <c r="F119" s="27"/>
      <c r="G119" s="27" t="s">
        <v>46</v>
      </c>
      <c r="H119" s="27"/>
      <c r="I119" s="27"/>
      <c r="J119" s="27"/>
      <c r="K119" s="28">
        <f>1177</f>
        <v>1177</v>
      </c>
      <c r="L119" s="28"/>
      <c r="M119" s="28"/>
      <c r="N119" s="28"/>
      <c r="O119" s="25" t="s">
        <v>36</v>
      </c>
      <c r="P119" s="25"/>
      <c r="Q119" s="25"/>
      <c r="R119" s="25"/>
      <c r="S119" s="25"/>
      <c r="T119" s="24">
        <f>7062</f>
        <v>7062</v>
      </c>
      <c r="U119" s="24"/>
      <c r="V119" s="25" t="s">
        <v>4</v>
      </c>
      <c r="W119" s="25"/>
      <c r="X119" s="25"/>
      <c r="Y119" s="25"/>
      <c r="Z119" s="25"/>
      <c r="AA119" s="25"/>
      <c r="AB119" s="9" t="s">
        <v>4</v>
      </c>
      <c r="AC119" s="26" t="s">
        <v>4</v>
      </c>
      <c r="AD119" s="26"/>
      <c r="AE119" s="26" t="s">
        <v>4</v>
      </c>
      <c r="AF119" s="26"/>
      <c r="AG119" s="26"/>
      <c r="AH119" s="26"/>
      <c r="AI119" s="8" t="s">
        <v>36</v>
      </c>
      <c r="AJ119" s="10">
        <f>7062</f>
        <v>7062</v>
      </c>
    </row>
    <row r="120" spans="1:36" s="1" customFormat="1" ht="13.5" customHeight="1">
      <c r="A120" s="6" t="s">
        <v>329</v>
      </c>
      <c r="B120" s="7" t="s">
        <v>330</v>
      </c>
      <c r="C120" s="27" t="s">
        <v>331</v>
      </c>
      <c r="D120" s="27"/>
      <c r="E120" s="27"/>
      <c r="F120" s="27"/>
      <c r="G120" s="27" t="s">
        <v>46</v>
      </c>
      <c r="H120" s="27"/>
      <c r="I120" s="27"/>
      <c r="J120" s="27"/>
      <c r="K120" s="28">
        <f>2198</f>
        <v>2198</v>
      </c>
      <c r="L120" s="28"/>
      <c r="M120" s="28"/>
      <c r="N120" s="28"/>
      <c r="O120" s="25" t="s">
        <v>31</v>
      </c>
      <c r="P120" s="25"/>
      <c r="Q120" s="25"/>
      <c r="R120" s="25"/>
      <c r="S120" s="25"/>
      <c r="T120" s="24">
        <f>2198</f>
        <v>2198</v>
      </c>
      <c r="U120" s="24"/>
      <c r="V120" s="25" t="s">
        <v>4</v>
      </c>
      <c r="W120" s="25"/>
      <c r="X120" s="25"/>
      <c r="Y120" s="25"/>
      <c r="Z120" s="25"/>
      <c r="AA120" s="25"/>
      <c r="AB120" s="9" t="s">
        <v>4</v>
      </c>
      <c r="AC120" s="26" t="s">
        <v>4</v>
      </c>
      <c r="AD120" s="26"/>
      <c r="AE120" s="26" t="s">
        <v>4</v>
      </c>
      <c r="AF120" s="26"/>
      <c r="AG120" s="26"/>
      <c r="AH120" s="26"/>
      <c r="AI120" s="8" t="s">
        <v>31</v>
      </c>
      <c r="AJ120" s="10">
        <f>2198</f>
        <v>2198</v>
      </c>
    </row>
    <row r="121" spans="1:36" s="1" customFormat="1" ht="13.5" customHeight="1">
      <c r="A121" s="6" t="s">
        <v>332</v>
      </c>
      <c r="B121" s="7" t="s">
        <v>333</v>
      </c>
      <c r="C121" s="27" t="s">
        <v>334</v>
      </c>
      <c r="D121" s="27"/>
      <c r="E121" s="27"/>
      <c r="F121" s="27"/>
      <c r="G121" s="27" t="s">
        <v>46</v>
      </c>
      <c r="H121" s="27"/>
      <c r="I121" s="27"/>
      <c r="J121" s="27"/>
      <c r="K121" s="28">
        <f>1938</f>
        <v>1938</v>
      </c>
      <c r="L121" s="28"/>
      <c r="M121" s="28"/>
      <c r="N121" s="28"/>
      <c r="O121" s="25" t="s">
        <v>31</v>
      </c>
      <c r="P121" s="25"/>
      <c r="Q121" s="25"/>
      <c r="R121" s="25"/>
      <c r="S121" s="25"/>
      <c r="T121" s="24">
        <f>1938</f>
        <v>1938</v>
      </c>
      <c r="U121" s="24"/>
      <c r="V121" s="25" t="s">
        <v>4</v>
      </c>
      <c r="W121" s="25"/>
      <c r="X121" s="25"/>
      <c r="Y121" s="25"/>
      <c r="Z121" s="25"/>
      <c r="AA121" s="25"/>
      <c r="AB121" s="9" t="s">
        <v>4</v>
      </c>
      <c r="AC121" s="26" t="s">
        <v>4</v>
      </c>
      <c r="AD121" s="26"/>
      <c r="AE121" s="26" t="s">
        <v>4</v>
      </c>
      <c r="AF121" s="26"/>
      <c r="AG121" s="26"/>
      <c r="AH121" s="26"/>
      <c r="AI121" s="8" t="s">
        <v>31</v>
      </c>
      <c r="AJ121" s="10">
        <f>1938</f>
        <v>1938</v>
      </c>
    </row>
    <row r="122" spans="1:36" s="1" customFormat="1" ht="13.5" customHeight="1">
      <c r="A122" s="6" t="s">
        <v>335</v>
      </c>
      <c r="B122" s="7" t="s">
        <v>336</v>
      </c>
      <c r="C122" s="27" t="s">
        <v>337</v>
      </c>
      <c r="D122" s="27"/>
      <c r="E122" s="27"/>
      <c r="F122" s="27"/>
      <c r="G122" s="27" t="s">
        <v>46</v>
      </c>
      <c r="H122" s="27"/>
      <c r="I122" s="27"/>
      <c r="J122" s="27"/>
      <c r="K122" s="28">
        <f>1529</f>
        <v>1529</v>
      </c>
      <c r="L122" s="28"/>
      <c r="M122" s="28"/>
      <c r="N122" s="28"/>
      <c r="O122" s="25" t="s">
        <v>32</v>
      </c>
      <c r="P122" s="25"/>
      <c r="Q122" s="25"/>
      <c r="R122" s="25"/>
      <c r="S122" s="25"/>
      <c r="T122" s="24">
        <f>3058</f>
        <v>3058</v>
      </c>
      <c r="U122" s="24"/>
      <c r="V122" s="25" t="s">
        <v>4</v>
      </c>
      <c r="W122" s="25"/>
      <c r="X122" s="25"/>
      <c r="Y122" s="25"/>
      <c r="Z122" s="25"/>
      <c r="AA122" s="25"/>
      <c r="AB122" s="9" t="s">
        <v>4</v>
      </c>
      <c r="AC122" s="26" t="s">
        <v>4</v>
      </c>
      <c r="AD122" s="26"/>
      <c r="AE122" s="26" t="s">
        <v>4</v>
      </c>
      <c r="AF122" s="26"/>
      <c r="AG122" s="26"/>
      <c r="AH122" s="26"/>
      <c r="AI122" s="8" t="s">
        <v>32</v>
      </c>
      <c r="AJ122" s="10">
        <f>3058</f>
        <v>3058</v>
      </c>
    </row>
    <row r="123" spans="1:36" s="1" customFormat="1" ht="24" customHeight="1">
      <c r="A123" s="6" t="s">
        <v>338</v>
      </c>
      <c r="B123" s="7" t="s">
        <v>339</v>
      </c>
      <c r="C123" s="27" t="s">
        <v>340</v>
      </c>
      <c r="D123" s="27"/>
      <c r="E123" s="27"/>
      <c r="F123" s="27"/>
      <c r="G123" s="27" t="s">
        <v>46</v>
      </c>
      <c r="H123" s="27"/>
      <c r="I123" s="27"/>
      <c r="J123" s="27"/>
      <c r="K123" s="28">
        <f>2490.9</f>
        <v>2490.9</v>
      </c>
      <c r="L123" s="28"/>
      <c r="M123" s="28"/>
      <c r="N123" s="28"/>
      <c r="O123" s="25" t="s">
        <v>32</v>
      </c>
      <c r="P123" s="25"/>
      <c r="Q123" s="25"/>
      <c r="R123" s="25"/>
      <c r="S123" s="25"/>
      <c r="T123" s="24">
        <f>4981.8</f>
        <v>4981.8</v>
      </c>
      <c r="U123" s="24"/>
      <c r="V123" s="25" t="s">
        <v>4</v>
      </c>
      <c r="W123" s="25"/>
      <c r="X123" s="25"/>
      <c r="Y123" s="25"/>
      <c r="Z123" s="25"/>
      <c r="AA123" s="25"/>
      <c r="AB123" s="9" t="s">
        <v>4</v>
      </c>
      <c r="AC123" s="26" t="s">
        <v>4</v>
      </c>
      <c r="AD123" s="26"/>
      <c r="AE123" s="26" t="s">
        <v>4</v>
      </c>
      <c r="AF123" s="26"/>
      <c r="AG123" s="26"/>
      <c r="AH123" s="26"/>
      <c r="AI123" s="8" t="s">
        <v>32</v>
      </c>
      <c r="AJ123" s="10">
        <f>4981.8</f>
        <v>4981.8</v>
      </c>
    </row>
    <row r="124" spans="1:36" s="1" customFormat="1" ht="13.5" customHeight="1">
      <c r="A124" s="6" t="s">
        <v>341</v>
      </c>
      <c r="B124" s="7" t="s">
        <v>342</v>
      </c>
      <c r="C124" s="27" t="s">
        <v>343</v>
      </c>
      <c r="D124" s="27"/>
      <c r="E124" s="27"/>
      <c r="F124" s="27"/>
      <c r="G124" s="27" t="s">
        <v>46</v>
      </c>
      <c r="H124" s="27"/>
      <c r="I124" s="27"/>
      <c r="J124" s="27"/>
      <c r="K124" s="28">
        <f>12</f>
        <v>12</v>
      </c>
      <c r="L124" s="28"/>
      <c r="M124" s="28"/>
      <c r="N124" s="28"/>
      <c r="O124" s="25" t="s">
        <v>344</v>
      </c>
      <c r="P124" s="25"/>
      <c r="Q124" s="25"/>
      <c r="R124" s="25"/>
      <c r="S124" s="25"/>
      <c r="T124" s="24">
        <f>12960</f>
        <v>12960</v>
      </c>
      <c r="U124" s="24"/>
      <c r="V124" s="25" t="s">
        <v>4</v>
      </c>
      <c r="W124" s="25"/>
      <c r="X124" s="25"/>
      <c r="Y124" s="25"/>
      <c r="Z124" s="25"/>
      <c r="AA124" s="25"/>
      <c r="AB124" s="9" t="s">
        <v>4</v>
      </c>
      <c r="AC124" s="26" t="s">
        <v>4</v>
      </c>
      <c r="AD124" s="26"/>
      <c r="AE124" s="26" t="s">
        <v>4</v>
      </c>
      <c r="AF124" s="26"/>
      <c r="AG124" s="26"/>
      <c r="AH124" s="26"/>
      <c r="AI124" s="8" t="s">
        <v>344</v>
      </c>
      <c r="AJ124" s="10">
        <f>12960</f>
        <v>12960</v>
      </c>
    </row>
    <row r="125" spans="1:36" s="1" customFormat="1" ht="13.5" customHeight="1">
      <c r="A125" s="6" t="s">
        <v>345</v>
      </c>
      <c r="B125" s="7" t="s">
        <v>346</v>
      </c>
      <c r="C125" s="27" t="s">
        <v>347</v>
      </c>
      <c r="D125" s="27"/>
      <c r="E125" s="27"/>
      <c r="F125" s="27"/>
      <c r="G125" s="27" t="s">
        <v>46</v>
      </c>
      <c r="H125" s="27"/>
      <c r="I125" s="27"/>
      <c r="J125" s="27"/>
      <c r="K125" s="28">
        <f>500</f>
        <v>500</v>
      </c>
      <c r="L125" s="28"/>
      <c r="M125" s="28"/>
      <c r="N125" s="28"/>
      <c r="O125" s="25" t="s">
        <v>32</v>
      </c>
      <c r="P125" s="25"/>
      <c r="Q125" s="25"/>
      <c r="R125" s="25"/>
      <c r="S125" s="25"/>
      <c r="T125" s="24">
        <f>1000</f>
        <v>1000</v>
      </c>
      <c r="U125" s="24"/>
      <c r="V125" s="25" t="s">
        <v>4</v>
      </c>
      <c r="W125" s="25"/>
      <c r="X125" s="25"/>
      <c r="Y125" s="25"/>
      <c r="Z125" s="25"/>
      <c r="AA125" s="25"/>
      <c r="AB125" s="9" t="s">
        <v>4</v>
      </c>
      <c r="AC125" s="26" t="s">
        <v>4</v>
      </c>
      <c r="AD125" s="26"/>
      <c r="AE125" s="26" t="s">
        <v>4</v>
      </c>
      <c r="AF125" s="26"/>
      <c r="AG125" s="26"/>
      <c r="AH125" s="26"/>
      <c r="AI125" s="8" t="s">
        <v>32</v>
      </c>
      <c r="AJ125" s="10">
        <f>1000</f>
        <v>1000</v>
      </c>
    </row>
    <row r="126" spans="1:36" s="1" customFormat="1" ht="24" customHeight="1">
      <c r="A126" s="6" t="s">
        <v>348</v>
      </c>
      <c r="B126" s="7" t="s">
        <v>349</v>
      </c>
      <c r="C126" s="27" t="s">
        <v>350</v>
      </c>
      <c r="D126" s="27"/>
      <c r="E126" s="27"/>
      <c r="F126" s="27"/>
      <c r="G126" s="27" t="s">
        <v>46</v>
      </c>
      <c r="H126" s="27"/>
      <c r="I126" s="27"/>
      <c r="J126" s="27"/>
      <c r="K126" s="28">
        <f>2743.78</f>
        <v>2743.78</v>
      </c>
      <c r="L126" s="28"/>
      <c r="M126" s="28"/>
      <c r="N126" s="28"/>
      <c r="O126" s="25" t="s">
        <v>38</v>
      </c>
      <c r="P126" s="25"/>
      <c r="Q126" s="25"/>
      <c r="R126" s="25"/>
      <c r="S126" s="25"/>
      <c r="T126" s="24">
        <f>21950.24</f>
        <v>21950.24</v>
      </c>
      <c r="U126" s="24"/>
      <c r="V126" s="25" t="s">
        <v>4</v>
      </c>
      <c r="W126" s="25"/>
      <c r="X126" s="25"/>
      <c r="Y126" s="25"/>
      <c r="Z126" s="25"/>
      <c r="AA126" s="25"/>
      <c r="AB126" s="9" t="s">
        <v>4</v>
      </c>
      <c r="AC126" s="26" t="s">
        <v>4</v>
      </c>
      <c r="AD126" s="26"/>
      <c r="AE126" s="26" t="s">
        <v>4</v>
      </c>
      <c r="AF126" s="26"/>
      <c r="AG126" s="26"/>
      <c r="AH126" s="26"/>
      <c r="AI126" s="8" t="s">
        <v>38</v>
      </c>
      <c r="AJ126" s="10">
        <f>21950.24</f>
        <v>21950.24</v>
      </c>
    </row>
    <row r="127" spans="1:36" s="1" customFormat="1" ht="13.5" customHeight="1">
      <c r="A127" s="6" t="s">
        <v>351</v>
      </c>
      <c r="B127" s="7" t="s">
        <v>352</v>
      </c>
      <c r="C127" s="27" t="s">
        <v>353</v>
      </c>
      <c r="D127" s="27"/>
      <c r="E127" s="27"/>
      <c r="F127" s="27"/>
      <c r="G127" s="27" t="s">
        <v>46</v>
      </c>
      <c r="H127" s="27"/>
      <c r="I127" s="27"/>
      <c r="J127" s="27"/>
      <c r="K127" s="28">
        <f>0.32</f>
        <v>0.32</v>
      </c>
      <c r="L127" s="28"/>
      <c r="M127" s="28"/>
      <c r="N127" s="28"/>
      <c r="O127" s="25" t="s">
        <v>36</v>
      </c>
      <c r="P127" s="25"/>
      <c r="Q127" s="25"/>
      <c r="R127" s="25"/>
      <c r="S127" s="25"/>
      <c r="T127" s="24">
        <f>1.91</f>
        <v>1.91</v>
      </c>
      <c r="U127" s="24"/>
      <c r="V127" s="25" t="s">
        <v>4</v>
      </c>
      <c r="W127" s="25"/>
      <c r="X127" s="25"/>
      <c r="Y127" s="25"/>
      <c r="Z127" s="25"/>
      <c r="AA127" s="25"/>
      <c r="AB127" s="9" t="s">
        <v>4</v>
      </c>
      <c r="AC127" s="26" t="s">
        <v>4</v>
      </c>
      <c r="AD127" s="26"/>
      <c r="AE127" s="26" t="s">
        <v>4</v>
      </c>
      <c r="AF127" s="26"/>
      <c r="AG127" s="26"/>
      <c r="AH127" s="26"/>
      <c r="AI127" s="8" t="s">
        <v>36</v>
      </c>
      <c r="AJ127" s="10">
        <f>1.91</f>
        <v>1.91</v>
      </c>
    </row>
    <row r="128" spans="1:36" s="1" customFormat="1" ht="13.5" customHeight="1">
      <c r="A128" s="6" t="s">
        <v>354</v>
      </c>
      <c r="B128" s="7" t="s">
        <v>355</v>
      </c>
      <c r="C128" s="27" t="s">
        <v>356</v>
      </c>
      <c r="D128" s="27"/>
      <c r="E128" s="27"/>
      <c r="F128" s="27"/>
      <c r="G128" s="27" t="s">
        <v>46</v>
      </c>
      <c r="H128" s="27"/>
      <c r="I128" s="27"/>
      <c r="J128" s="27"/>
      <c r="K128" s="28">
        <f>2500</f>
        <v>2500</v>
      </c>
      <c r="L128" s="28"/>
      <c r="M128" s="28"/>
      <c r="N128" s="28"/>
      <c r="O128" s="25" t="s">
        <v>31</v>
      </c>
      <c r="P128" s="25"/>
      <c r="Q128" s="25"/>
      <c r="R128" s="25"/>
      <c r="S128" s="25"/>
      <c r="T128" s="24">
        <f>2500</f>
        <v>2500</v>
      </c>
      <c r="U128" s="24"/>
      <c r="V128" s="25" t="s">
        <v>4</v>
      </c>
      <c r="W128" s="25"/>
      <c r="X128" s="25"/>
      <c r="Y128" s="25"/>
      <c r="Z128" s="25"/>
      <c r="AA128" s="25"/>
      <c r="AB128" s="9" t="s">
        <v>4</v>
      </c>
      <c r="AC128" s="26" t="s">
        <v>4</v>
      </c>
      <c r="AD128" s="26"/>
      <c r="AE128" s="26" t="s">
        <v>4</v>
      </c>
      <c r="AF128" s="26"/>
      <c r="AG128" s="26"/>
      <c r="AH128" s="26"/>
      <c r="AI128" s="8" t="s">
        <v>31</v>
      </c>
      <c r="AJ128" s="10">
        <f>2500</f>
        <v>2500</v>
      </c>
    </row>
    <row r="129" spans="1:36" s="1" customFormat="1" ht="13.5" customHeight="1">
      <c r="A129" s="6" t="s">
        <v>357</v>
      </c>
      <c r="B129" s="7" t="s">
        <v>358</v>
      </c>
      <c r="C129" s="27" t="s">
        <v>359</v>
      </c>
      <c r="D129" s="27"/>
      <c r="E129" s="27"/>
      <c r="F129" s="27"/>
      <c r="G129" s="27" t="s">
        <v>46</v>
      </c>
      <c r="H129" s="27"/>
      <c r="I129" s="27"/>
      <c r="J129" s="27"/>
      <c r="K129" s="28">
        <f>2500</f>
        <v>2500</v>
      </c>
      <c r="L129" s="28"/>
      <c r="M129" s="28"/>
      <c r="N129" s="28"/>
      <c r="O129" s="25" t="s">
        <v>31</v>
      </c>
      <c r="P129" s="25"/>
      <c r="Q129" s="25"/>
      <c r="R129" s="25"/>
      <c r="S129" s="25"/>
      <c r="T129" s="24">
        <f>2500</f>
        <v>2500</v>
      </c>
      <c r="U129" s="24"/>
      <c r="V129" s="25" t="s">
        <v>4</v>
      </c>
      <c r="W129" s="25"/>
      <c r="X129" s="25"/>
      <c r="Y129" s="25"/>
      <c r="Z129" s="25"/>
      <c r="AA129" s="25"/>
      <c r="AB129" s="9" t="s">
        <v>4</v>
      </c>
      <c r="AC129" s="26" t="s">
        <v>4</v>
      </c>
      <c r="AD129" s="26"/>
      <c r="AE129" s="26" t="s">
        <v>4</v>
      </c>
      <c r="AF129" s="26"/>
      <c r="AG129" s="26"/>
      <c r="AH129" s="26"/>
      <c r="AI129" s="8" t="s">
        <v>31</v>
      </c>
      <c r="AJ129" s="10">
        <f>2500</f>
        <v>2500</v>
      </c>
    </row>
    <row r="130" spans="1:36" s="1" customFormat="1" ht="13.5" customHeight="1">
      <c r="A130" s="6" t="s">
        <v>360</v>
      </c>
      <c r="B130" s="7" t="s">
        <v>361</v>
      </c>
      <c r="C130" s="27" t="s">
        <v>362</v>
      </c>
      <c r="D130" s="27"/>
      <c r="E130" s="27"/>
      <c r="F130" s="27"/>
      <c r="G130" s="27" t="s">
        <v>46</v>
      </c>
      <c r="H130" s="27"/>
      <c r="I130" s="27"/>
      <c r="J130" s="27"/>
      <c r="K130" s="28">
        <f>1413.98</f>
        <v>1413.98</v>
      </c>
      <c r="L130" s="28"/>
      <c r="M130" s="28"/>
      <c r="N130" s="28"/>
      <c r="O130" s="25" t="s">
        <v>34</v>
      </c>
      <c r="P130" s="25"/>
      <c r="Q130" s="25"/>
      <c r="R130" s="25"/>
      <c r="S130" s="25"/>
      <c r="T130" s="24">
        <f>5655.92</f>
        <v>5655.92</v>
      </c>
      <c r="U130" s="24"/>
      <c r="V130" s="25" t="s">
        <v>4</v>
      </c>
      <c r="W130" s="25"/>
      <c r="X130" s="25"/>
      <c r="Y130" s="25"/>
      <c r="Z130" s="25"/>
      <c r="AA130" s="25"/>
      <c r="AB130" s="9" t="s">
        <v>4</v>
      </c>
      <c r="AC130" s="26" t="s">
        <v>4</v>
      </c>
      <c r="AD130" s="26"/>
      <c r="AE130" s="26" t="s">
        <v>4</v>
      </c>
      <c r="AF130" s="26"/>
      <c r="AG130" s="26"/>
      <c r="AH130" s="26"/>
      <c r="AI130" s="8" t="s">
        <v>34</v>
      </c>
      <c r="AJ130" s="10">
        <f>5655.92</f>
        <v>5655.92</v>
      </c>
    </row>
    <row r="131" spans="1:36" s="1" customFormat="1" ht="13.5" customHeight="1">
      <c r="A131" s="6" t="s">
        <v>363</v>
      </c>
      <c r="B131" s="7" t="s">
        <v>364</v>
      </c>
      <c r="C131" s="27" t="s">
        <v>365</v>
      </c>
      <c r="D131" s="27"/>
      <c r="E131" s="27"/>
      <c r="F131" s="27"/>
      <c r="G131" s="27" t="s">
        <v>46</v>
      </c>
      <c r="H131" s="27"/>
      <c r="I131" s="27"/>
      <c r="J131" s="27"/>
      <c r="K131" s="28">
        <f>1000</f>
        <v>1000</v>
      </c>
      <c r="L131" s="28"/>
      <c r="M131" s="28"/>
      <c r="N131" s="28"/>
      <c r="O131" s="25" t="s">
        <v>31</v>
      </c>
      <c r="P131" s="25"/>
      <c r="Q131" s="25"/>
      <c r="R131" s="25"/>
      <c r="S131" s="25"/>
      <c r="T131" s="24">
        <f>1000</f>
        <v>1000</v>
      </c>
      <c r="U131" s="24"/>
      <c r="V131" s="25" t="s">
        <v>4</v>
      </c>
      <c r="W131" s="25"/>
      <c r="X131" s="25"/>
      <c r="Y131" s="25"/>
      <c r="Z131" s="25"/>
      <c r="AA131" s="25"/>
      <c r="AB131" s="9" t="s">
        <v>4</v>
      </c>
      <c r="AC131" s="26" t="s">
        <v>4</v>
      </c>
      <c r="AD131" s="26"/>
      <c r="AE131" s="26" t="s">
        <v>4</v>
      </c>
      <c r="AF131" s="26"/>
      <c r="AG131" s="26"/>
      <c r="AH131" s="26"/>
      <c r="AI131" s="8" t="s">
        <v>31</v>
      </c>
      <c r="AJ131" s="10">
        <f>1000</f>
        <v>1000</v>
      </c>
    </row>
    <row r="132" spans="1:36" s="1" customFormat="1" ht="13.5" customHeight="1">
      <c r="A132" s="6" t="s">
        <v>366</v>
      </c>
      <c r="B132" s="7" t="s">
        <v>367</v>
      </c>
      <c r="C132" s="27" t="s">
        <v>368</v>
      </c>
      <c r="D132" s="27"/>
      <c r="E132" s="27"/>
      <c r="F132" s="27"/>
      <c r="G132" s="27" t="s">
        <v>46</v>
      </c>
      <c r="H132" s="27"/>
      <c r="I132" s="27"/>
      <c r="J132" s="27"/>
      <c r="K132" s="28">
        <f>500</f>
        <v>500</v>
      </c>
      <c r="L132" s="28"/>
      <c r="M132" s="28"/>
      <c r="N132" s="28"/>
      <c r="O132" s="25" t="s">
        <v>32</v>
      </c>
      <c r="P132" s="25"/>
      <c r="Q132" s="25"/>
      <c r="R132" s="25"/>
      <c r="S132" s="25"/>
      <c r="T132" s="24">
        <f>1000</f>
        <v>1000</v>
      </c>
      <c r="U132" s="24"/>
      <c r="V132" s="25" t="s">
        <v>4</v>
      </c>
      <c r="W132" s="25"/>
      <c r="X132" s="25"/>
      <c r="Y132" s="25"/>
      <c r="Z132" s="25"/>
      <c r="AA132" s="25"/>
      <c r="AB132" s="9" t="s">
        <v>4</v>
      </c>
      <c r="AC132" s="26" t="s">
        <v>4</v>
      </c>
      <c r="AD132" s="26"/>
      <c r="AE132" s="26" t="s">
        <v>4</v>
      </c>
      <c r="AF132" s="26"/>
      <c r="AG132" s="26"/>
      <c r="AH132" s="26"/>
      <c r="AI132" s="8" t="s">
        <v>32</v>
      </c>
      <c r="AJ132" s="10">
        <f>1000</f>
        <v>1000</v>
      </c>
    </row>
    <row r="133" spans="1:36" s="1" customFormat="1" ht="13.5" customHeight="1">
      <c r="A133" s="6" t="s">
        <v>369</v>
      </c>
      <c r="B133" s="7" t="s">
        <v>370</v>
      </c>
      <c r="C133" s="27" t="s">
        <v>371</v>
      </c>
      <c r="D133" s="27"/>
      <c r="E133" s="27"/>
      <c r="F133" s="27"/>
      <c r="G133" s="27" t="s">
        <v>46</v>
      </c>
      <c r="H133" s="27"/>
      <c r="I133" s="27"/>
      <c r="J133" s="27"/>
      <c r="K133" s="28">
        <f>642</f>
        <v>642</v>
      </c>
      <c r="L133" s="28"/>
      <c r="M133" s="28"/>
      <c r="N133" s="28"/>
      <c r="O133" s="25" t="s">
        <v>31</v>
      </c>
      <c r="P133" s="25"/>
      <c r="Q133" s="25"/>
      <c r="R133" s="25"/>
      <c r="S133" s="25"/>
      <c r="T133" s="24">
        <f>642</f>
        <v>642</v>
      </c>
      <c r="U133" s="24"/>
      <c r="V133" s="25" t="s">
        <v>4</v>
      </c>
      <c r="W133" s="25"/>
      <c r="X133" s="25"/>
      <c r="Y133" s="25"/>
      <c r="Z133" s="25"/>
      <c r="AA133" s="25"/>
      <c r="AB133" s="9" t="s">
        <v>4</v>
      </c>
      <c r="AC133" s="26" t="s">
        <v>4</v>
      </c>
      <c r="AD133" s="26"/>
      <c r="AE133" s="26" t="s">
        <v>4</v>
      </c>
      <c r="AF133" s="26"/>
      <c r="AG133" s="26"/>
      <c r="AH133" s="26"/>
      <c r="AI133" s="8" t="s">
        <v>31</v>
      </c>
      <c r="AJ133" s="10">
        <f>642</f>
        <v>642</v>
      </c>
    </row>
    <row r="134" spans="1:36" s="1" customFormat="1" ht="13.5" customHeight="1">
      <c r="A134" s="6" t="s">
        <v>372</v>
      </c>
      <c r="B134" s="7" t="s">
        <v>373</v>
      </c>
      <c r="C134" s="27" t="s">
        <v>374</v>
      </c>
      <c r="D134" s="27"/>
      <c r="E134" s="27"/>
      <c r="F134" s="27"/>
      <c r="G134" s="27" t="s">
        <v>46</v>
      </c>
      <c r="H134" s="27"/>
      <c r="I134" s="27"/>
      <c r="J134" s="27"/>
      <c r="K134" s="28">
        <f>1217.97</f>
        <v>1217.97</v>
      </c>
      <c r="L134" s="28"/>
      <c r="M134" s="28"/>
      <c r="N134" s="28"/>
      <c r="O134" s="25" t="s">
        <v>40</v>
      </c>
      <c r="P134" s="25"/>
      <c r="Q134" s="25"/>
      <c r="R134" s="25"/>
      <c r="S134" s="25"/>
      <c r="T134" s="24">
        <f>12179.7</f>
        <v>12179.7</v>
      </c>
      <c r="U134" s="24"/>
      <c r="V134" s="25" t="s">
        <v>4</v>
      </c>
      <c r="W134" s="25"/>
      <c r="X134" s="25"/>
      <c r="Y134" s="25"/>
      <c r="Z134" s="25"/>
      <c r="AA134" s="25"/>
      <c r="AB134" s="9" t="s">
        <v>4</v>
      </c>
      <c r="AC134" s="26" t="s">
        <v>4</v>
      </c>
      <c r="AD134" s="26"/>
      <c r="AE134" s="26" t="s">
        <v>4</v>
      </c>
      <c r="AF134" s="26"/>
      <c r="AG134" s="26"/>
      <c r="AH134" s="26"/>
      <c r="AI134" s="8" t="s">
        <v>40</v>
      </c>
      <c r="AJ134" s="10">
        <f>12179.7</f>
        <v>12179.7</v>
      </c>
    </row>
    <row r="135" spans="1:36" s="1" customFormat="1" ht="13.5" customHeight="1">
      <c r="A135" s="6" t="s">
        <v>375</v>
      </c>
      <c r="B135" s="7" t="s">
        <v>376</v>
      </c>
      <c r="C135" s="27" t="s">
        <v>377</v>
      </c>
      <c r="D135" s="27"/>
      <c r="E135" s="27"/>
      <c r="F135" s="27"/>
      <c r="G135" s="27" t="s">
        <v>46</v>
      </c>
      <c r="H135" s="27"/>
      <c r="I135" s="27"/>
      <c r="J135" s="27"/>
      <c r="K135" s="28">
        <f>1800</f>
        <v>1800</v>
      </c>
      <c r="L135" s="28"/>
      <c r="M135" s="28"/>
      <c r="N135" s="28"/>
      <c r="O135" s="25" t="s">
        <v>39</v>
      </c>
      <c r="P135" s="25"/>
      <c r="Q135" s="25"/>
      <c r="R135" s="25"/>
      <c r="S135" s="25"/>
      <c r="T135" s="24">
        <f>16200</f>
        <v>16200</v>
      </c>
      <c r="U135" s="24"/>
      <c r="V135" s="25" t="s">
        <v>4</v>
      </c>
      <c r="W135" s="25"/>
      <c r="X135" s="25"/>
      <c r="Y135" s="25"/>
      <c r="Z135" s="25"/>
      <c r="AA135" s="25"/>
      <c r="AB135" s="9" t="s">
        <v>4</v>
      </c>
      <c r="AC135" s="26" t="s">
        <v>4</v>
      </c>
      <c r="AD135" s="26"/>
      <c r="AE135" s="26" t="s">
        <v>4</v>
      </c>
      <c r="AF135" s="26"/>
      <c r="AG135" s="26"/>
      <c r="AH135" s="26"/>
      <c r="AI135" s="8" t="s">
        <v>39</v>
      </c>
      <c r="AJ135" s="10">
        <f>16200</f>
        <v>16200</v>
      </c>
    </row>
    <row r="136" spans="1:36" s="1" customFormat="1" ht="13.5" customHeight="1">
      <c r="A136" s="6" t="s">
        <v>378</v>
      </c>
      <c r="B136" s="7" t="s">
        <v>379</v>
      </c>
      <c r="C136" s="27" t="s">
        <v>380</v>
      </c>
      <c r="D136" s="27"/>
      <c r="E136" s="27"/>
      <c r="F136" s="27"/>
      <c r="G136" s="27" t="s">
        <v>46</v>
      </c>
      <c r="H136" s="27"/>
      <c r="I136" s="27"/>
      <c r="J136" s="27"/>
      <c r="K136" s="28">
        <f>4500</f>
        <v>4500</v>
      </c>
      <c r="L136" s="28"/>
      <c r="M136" s="28"/>
      <c r="N136" s="28"/>
      <c r="O136" s="25" t="s">
        <v>40</v>
      </c>
      <c r="P136" s="25"/>
      <c r="Q136" s="25"/>
      <c r="R136" s="25"/>
      <c r="S136" s="25"/>
      <c r="T136" s="24">
        <f>45000</f>
        <v>45000</v>
      </c>
      <c r="U136" s="24"/>
      <c r="V136" s="25" t="s">
        <v>4</v>
      </c>
      <c r="W136" s="25"/>
      <c r="X136" s="25"/>
      <c r="Y136" s="25"/>
      <c r="Z136" s="25"/>
      <c r="AA136" s="25"/>
      <c r="AB136" s="9" t="s">
        <v>4</v>
      </c>
      <c r="AC136" s="26" t="s">
        <v>4</v>
      </c>
      <c r="AD136" s="26"/>
      <c r="AE136" s="26" t="s">
        <v>4</v>
      </c>
      <c r="AF136" s="26"/>
      <c r="AG136" s="26"/>
      <c r="AH136" s="26"/>
      <c r="AI136" s="8" t="s">
        <v>40</v>
      </c>
      <c r="AJ136" s="10">
        <f>45000</f>
        <v>45000</v>
      </c>
    </row>
    <row r="137" spans="1:36" s="1" customFormat="1" ht="24" customHeight="1">
      <c r="A137" s="6" t="s">
        <v>381</v>
      </c>
      <c r="B137" s="7" t="s">
        <v>382</v>
      </c>
      <c r="C137" s="27" t="s">
        <v>383</v>
      </c>
      <c r="D137" s="27"/>
      <c r="E137" s="27"/>
      <c r="F137" s="27"/>
      <c r="G137" s="27" t="s">
        <v>46</v>
      </c>
      <c r="H137" s="27"/>
      <c r="I137" s="27"/>
      <c r="J137" s="27"/>
      <c r="K137" s="28">
        <f>1250</f>
        <v>1250</v>
      </c>
      <c r="L137" s="28"/>
      <c r="M137" s="28"/>
      <c r="N137" s="28"/>
      <c r="O137" s="25" t="s">
        <v>85</v>
      </c>
      <c r="P137" s="25"/>
      <c r="Q137" s="25"/>
      <c r="R137" s="25"/>
      <c r="S137" s="25"/>
      <c r="T137" s="24">
        <f>25000</f>
        <v>25000</v>
      </c>
      <c r="U137" s="24"/>
      <c r="V137" s="25" t="s">
        <v>4</v>
      </c>
      <c r="W137" s="25"/>
      <c r="X137" s="25"/>
      <c r="Y137" s="25"/>
      <c r="Z137" s="25"/>
      <c r="AA137" s="25"/>
      <c r="AB137" s="9" t="s">
        <v>4</v>
      </c>
      <c r="AC137" s="26" t="s">
        <v>4</v>
      </c>
      <c r="AD137" s="26"/>
      <c r="AE137" s="26" t="s">
        <v>4</v>
      </c>
      <c r="AF137" s="26"/>
      <c r="AG137" s="26"/>
      <c r="AH137" s="26"/>
      <c r="AI137" s="8" t="s">
        <v>85</v>
      </c>
      <c r="AJ137" s="10">
        <f>25000</f>
        <v>25000</v>
      </c>
    </row>
    <row r="138" spans="1:36" s="1" customFormat="1" ht="13.5" customHeight="1">
      <c r="A138" s="6" t="s">
        <v>384</v>
      </c>
      <c r="B138" s="7" t="s">
        <v>385</v>
      </c>
      <c r="C138" s="27" t="s">
        <v>386</v>
      </c>
      <c r="D138" s="27"/>
      <c r="E138" s="27"/>
      <c r="F138" s="27"/>
      <c r="G138" s="27" t="s">
        <v>46</v>
      </c>
      <c r="H138" s="27"/>
      <c r="I138" s="27"/>
      <c r="J138" s="27"/>
      <c r="K138" s="28">
        <f>909.61</f>
        <v>909.61</v>
      </c>
      <c r="L138" s="28"/>
      <c r="M138" s="28"/>
      <c r="N138" s="28"/>
      <c r="O138" s="25" t="s">
        <v>31</v>
      </c>
      <c r="P138" s="25"/>
      <c r="Q138" s="25"/>
      <c r="R138" s="25"/>
      <c r="S138" s="25"/>
      <c r="T138" s="24">
        <f>909.61</f>
        <v>909.61</v>
      </c>
      <c r="U138" s="24"/>
      <c r="V138" s="25" t="s">
        <v>4</v>
      </c>
      <c r="W138" s="25"/>
      <c r="X138" s="25"/>
      <c r="Y138" s="25"/>
      <c r="Z138" s="25"/>
      <c r="AA138" s="25"/>
      <c r="AB138" s="9" t="s">
        <v>4</v>
      </c>
      <c r="AC138" s="26" t="s">
        <v>4</v>
      </c>
      <c r="AD138" s="26"/>
      <c r="AE138" s="26" t="s">
        <v>4</v>
      </c>
      <c r="AF138" s="26"/>
      <c r="AG138" s="26"/>
      <c r="AH138" s="26"/>
      <c r="AI138" s="8" t="s">
        <v>31</v>
      </c>
      <c r="AJ138" s="10">
        <f>909.61</f>
        <v>909.61</v>
      </c>
    </row>
    <row r="139" spans="1:36" s="1" customFormat="1" ht="24" customHeight="1">
      <c r="A139" s="6" t="s">
        <v>387</v>
      </c>
      <c r="B139" s="7" t="s">
        <v>388</v>
      </c>
      <c r="C139" s="27" t="s">
        <v>389</v>
      </c>
      <c r="D139" s="27"/>
      <c r="E139" s="27"/>
      <c r="F139" s="27"/>
      <c r="G139" s="27" t="s">
        <v>46</v>
      </c>
      <c r="H139" s="27"/>
      <c r="I139" s="27"/>
      <c r="J139" s="27"/>
      <c r="K139" s="28">
        <f>2.8</f>
        <v>2.8</v>
      </c>
      <c r="L139" s="28"/>
      <c r="M139" s="28"/>
      <c r="N139" s="28"/>
      <c r="O139" s="25" t="s">
        <v>390</v>
      </c>
      <c r="P139" s="25"/>
      <c r="Q139" s="25"/>
      <c r="R139" s="25"/>
      <c r="S139" s="25"/>
      <c r="T139" s="24">
        <f>560</f>
        <v>560</v>
      </c>
      <c r="U139" s="24"/>
      <c r="V139" s="25" t="s">
        <v>4</v>
      </c>
      <c r="W139" s="25"/>
      <c r="X139" s="25"/>
      <c r="Y139" s="25"/>
      <c r="Z139" s="25"/>
      <c r="AA139" s="25"/>
      <c r="AB139" s="9" t="s">
        <v>4</v>
      </c>
      <c r="AC139" s="26" t="s">
        <v>4</v>
      </c>
      <c r="AD139" s="26"/>
      <c r="AE139" s="26" t="s">
        <v>4</v>
      </c>
      <c r="AF139" s="26"/>
      <c r="AG139" s="26"/>
      <c r="AH139" s="26"/>
      <c r="AI139" s="8" t="s">
        <v>390</v>
      </c>
      <c r="AJ139" s="10">
        <f>560</f>
        <v>560</v>
      </c>
    </row>
    <row r="140" spans="1:36" s="1" customFormat="1" ht="13.5" customHeight="1">
      <c r="A140" s="22" t="s">
        <v>391</v>
      </c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 t="s">
        <v>392</v>
      </c>
      <c r="P140" s="22"/>
      <c r="Q140" s="22"/>
      <c r="R140" s="22"/>
      <c r="S140" s="22"/>
      <c r="T140" s="23">
        <f>1321135.58</f>
        <v>1321135.58</v>
      </c>
      <c r="U140" s="23"/>
      <c r="V140" s="22" t="s">
        <v>4</v>
      </c>
      <c r="W140" s="22"/>
      <c r="X140" s="22"/>
      <c r="Y140" s="22"/>
      <c r="Z140" s="22"/>
      <c r="AA140" s="22"/>
      <c r="AB140" s="12" t="s">
        <v>4</v>
      </c>
      <c r="AC140" s="21" t="s">
        <v>4</v>
      </c>
      <c r="AD140" s="21"/>
      <c r="AE140" s="21" t="s">
        <v>4</v>
      </c>
      <c r="AF140" s="21"/>
      <c r="AG140" s="21"/>
      <c r="AH140" s="21"/>
      <c r="AI140" s="11" t="s">
        <v>392</v>
      </c>
      <c r="AJ140" s="13">
        <f>1321135.58</f>
        <v>1321135.58</v>
      </c>
    </row>
    <row r="141" spans="1:36" s="1" customFormat="1" ht="21.75" customHeight="1">
      <c r="A141" s="18" t="s">
        <v>393</v>
      </c>
      <c r="B141" s="18"/>
      <c r="C141" s="18"/>
      <c r="D141" s="19" t="s">
        <v>4</v>
      </c>
      <c r="E141" s="19"/>
      <c r="F141" s="19"/>
      <c r="G141" s="19"/>
      <c r="H141" s="19"/>
      <c r="I141" s="19"/>
      <c r="J141" s="19"/>
      <c r="K141" s="19"/>
      <c r="L141" s="19"/>
      <c r="M141" s="19" t="s">
        <v>4</v>
      </c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 t="s">
        <v>394</v>
      </c>
      <c r="Z141" s="19"/>
      <c r="AA141" s="19"/>
      <c r="AB141" s="19"/>
      <c r="AC141" s="19"/>
      <c r="AD141" s="19"/>
      <c r="AE141" s="19"/>
      <c r="AF141" s="19"/>
      <c r="AG141" s="19" t="s">
        <v>4</v>
      </c>
      <c r="AH141" s="19"/>
      <c r="AI141" s="19"/>
      <c r="AJ141" s="19"/>
    </row>
    <row r="142" spans="1:36" s="1" customFormat="1" ht="13.5" customHeight="1">
      <c r="A142" s="15" t="s">
        <v>4</v>
      </c>
      <c r="B142" s="15"/>
      <c r="C142" s="15"/>
      <c r="D142" s="20" t="s">
        <v>4</v>
      </c>
      <c r="E142" s="20"/>
      <c r="F142" s="16" t="s">
        <v>395</v>
      </c>
      <c r="G142" s="16"/>
      <c r="H142" s="16"/>
      <c r="I142" s="20" t="s">
        <v>4</v>
      </c>
      <c r="J142" s="20"/>
      <c r="K142" s="20"/>
      <c r="L142" s="20"/>
      <c r="M142" s="15" t="s">
        <v>4</v>
      </c>
      <c r="N142" s="15"/>
      <c r="O142" s="15"/>
      <c r="P142" s="16" t="s">
        <v>396</v>
      </c>
      <c r="Q142" s="16"/>
      <c r="R142" s="16"/>
      <c r="S142" s="16"/>
      <c r="T142" s="16"/>
      <c r="U142" s="16"/>
      <c r="V142" s="16"/>
      <c r="W142" s="16"/>
      <c r="X142" s="14" t="s">
        <v>4</v>
      </c>
      <c r="Y142" s="15" t="s">
        <v>4</v>
      </c>
      <c r="Z142" s="15"/>
      <c r="AA142" s="16" t="s">
        <v>397</v>
      </c>
      <c r="AB142" s="16"/>
      <c r="AC142" s="16"/>
      <c r="AD142" s="16"/>
      <c r="AE142" s="16"/>
      <c r="AF142" s="15" t="s">
        <v>4</v>
      </c>
      <c r="AG142" s="15"/>
      <c r="AH142" s="15"/>
      <c r="AI142" s="15"/>
      <c r="AJ142" s="15"/>
    </row>
    <row r="143" spans="1:36" s="1" customFormat="1" ht="21.75" customHeight="1">
      <c r="A143" s="18" t="s">
        <v>398</v>
      </c>
      <c r="B143" s="18"/>
      <c r="C143" s="18"/>
      <c r="D143" s="18" t="s">
        <v>4</v>
      </c>
      <c r="E143" s="18"/>
      <c r="F143" s="18"/>
      <c r="G143" s="18"/>
      <c r="H143" s="18"/>
      <c r="I143" s="18"/>
      <c r="J143" s="18"/>
      <c r="K143" s="18"/>
      <c r="L143" s="18"/>
      <c r="M143" s="18"/>
      <c r="N143" s="19" t="s">
        <v>399</v>
      </c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5" t="s">
        <v>4</v>
      </c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</row>
    <row r="144" spans="1:36" s="1" customFormat="1" ht="13.5" customHeight="1">
      <c r="A144" s="15" t="s">
        <v>4</v>
      </c>
      <c r="B144" s="15"/>
      <c r="C144" s="15"/>
      <c r="D144" s="14" t="s">
        <v>4</v>
      </c>
      <c r="E144" s="16" t="s">
        <v>396</v>
      </c>
      <c r="F144" s="16"/>
      <c r="G144" s="16"/>
      <c r="H144" s="16"/>
      <c r="I144" s="16"/>
      <c r="J144" s="15" t="s">
        <v>4</v>
      </c>
      <c r="K144" s="15"/>
      <c r="L144" s="15"/>
      <c r="M144" s="15" t="s">
        <v>4</v>
      </c>
      <c r="N144" s="15"/>
      <c r="O144" s="15"/>
      <c r="P144" s="15"/>
      <c r="Q144" s="16" t="s">
        <v>397</v>
      </c>
      <c r="R144" s="16"/>
      <c r="S144" s="16"/>
      <c r="T144" s="16"/>
      <c r="U144" s="16"/>
      <c r="V144" s="16"/>
      <c r="W144" s="15" t="s">
        <v>4</v>
      </c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</row>
    <row r="145" spans="1:36" s="1" customFormat="1" ht="3" customHeight="1">
      <c r="A145" s="15" t="s">
        <v>4</v>
      </c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</row>
    <row r="146" spans="1:36" s="1" customFormat="1" ht="13.5" customHeight="1">
      <c r="A146" s="17" t="s">
        <v>4</v>
      </c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</row>
    <row r="147" spans="1:36" s="1" customFormat="1" ht="3" customHeight="1">
      <c r="A147" s="15" t="s">
        <v>4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</row>
  </sheetData>
  <sheetProtection/>
  <mergeCells count="1069">
    <mergeCell ref="A1:AJ1"/>
    <mergeCell ref="A2:AJ2"/>
    <mergeCell ref="A3:AJ3"/>
    <mergeCell ref="A4:AJ4"/>
    <mergeCell ref="A5:AJ5"/>
    <mergeCell ref="A6:AG6"/>
    <mergeCell ref="AH6:AJ6"/>
    <mergeCell ref="A7:G10"/>
    <mergeCell ref="H7:T7"/>
    <mergeCell ref="U7:AC7"/>
    <mergeCell ref="AD7:AG7"/>
    <mergeCell ref="AH7:AJ7"/>
    <mergeCell ref="H8:K8"/>
    <mergeCell ref="L8:AC8"/>
    <mergeCell ref="H10:T10"/>
    <mergeCell ref="U10:AC10"/>
    <mergeCell ref="AD10:AG10"/>
    <mergeCell ref="AH10:AJ10"/>
    <mergeCell ref="AD8:AG8"/>
    <mergeCell ref="AH8:AJ8"/>
    <mergeCell ref="H9:R9"/>
    <mergeCell ref="S9:AC9"/>
    <mergeCell ref="AD9:AG9"/>
    <mergeCell ref="AH9:AJ9"/>
    <mergeCell ref="A11:Q11"/>
    <mergeCell ref="R11:AJ11"/>
    <mergeCell ref="A12:AJ12"/>
    <mergeCell ref="A13:A15"/>
    <mergeCell ref="B13:B15"/>
    <mergeCell ref="C13:F15"/>
    <mergeCell ref="G13:J15"/>
    <mergeCell ref="K13:N15"/>
    <mergeCell ref="O13:U13"/>
    <mergeCell ref="O14:S15"/>
    <mergeCell ref="T14:U15"/>
    <mergeCell ref="V13:AH13"/>
    <mergeCell ref="V14:AB14"/>
    <mergeCell ref="V15:AA15"/>
    <mergeCell ref="AC14:AH14"/>
    <mergeCell ref="AC15:AD15"/>
    <mergeCell ref="AE15:AH15"/>
    <mergeCell ref="AI13:AJ13"/>
    <mergeCell ref="AI14:AI15"/>
    <mergeCell ref="AJ14:AJ15"/>
    <mergeCell ref="C16:F16"/>
    <mergeCell ref="G16:J16"/>
    <mergeCell ref="K16:N16"/>
    <mergeCell ref="O16:S16"/>
    <mergeCell ref="T16:U16"/>
    <mergeCell ref="V16:AA16"/>
    <mergeCell ref="AC16:AD16"/>
    <mergeCell ref="AE16:AH16"/>
    <mergeCell ref="C17:F17"/>
    <mergeCell ref="G17:J17"/>
    <mergeCell ref="K17:N17"/>
    <mergeCell ref="O17:S17"/>
    <mergeCell ref="T17:U17"/>
    <mergeCell ref="V17:AA17"/>
    <mergeCell ref="AC17:AD17"/>
    <mergeCell ref="AE17:AH17"/>
    <mergeCell ref="T18:U18"/>
    <mergeCell ref="V18:AA18"/>
    <mergeCell ref="AC18:AD18"/>
    <mergeCell ref="AE18:AH18"/>
    <mergeCell ref="C18:F18"/>
    <mergeCell ref="G18:J18"/>
    <mergeCell ref="K18:N18"/>
    <mergeCell ref="O18:S18"/>
    <mergeCell ref="T19:U19"/>
    <mergeCell ref="V19:AA19"/>
    <mergeCell ref="AC19:AD19"/>
    <mergeCell ref="AE19:AH19"/>
    <mergeCell ref="C19:F19"/>
    <mergeCell ref="G19:J19"/>
    <mergeCell ref="K19:N19"/>
    <mergeCell ref="O19:S19"/>
    <mergeCell ref="T20:U20"/>
    <mergeCell ref="V20:AA20"/>
    <mergeCell ref="AC20:AD20"/>
    <mergeCell ref="AE20:AH20"/>
    <mergeCell ref="C20:F20"/>
    <mergeCell ref="G20:J20"/>
    <mergeCell ref="K20:N20"/>
    <mergeCell ref="O20:S20"/>
    <mergeCell ref="T21:U21"/>
    <mergeCell ref="V21:AA21"/>
    <mergeCell ref="AC21:AD21"/>
    <mergeCell ref="AE21:AH21"/>
    <mergeCell ref="C21:F21"/>
    <mergeCell ref="G21:J21"/>
    <mergeCell ref="K21:N21"/>
    <mergeCell ref="O21:S21"/>
    <mergeCell ref="T22:U22"/>
    <mergeCell ref="V22:AA22"/>
    <mergeCell ref="AC22:AD22"/>
    <mergeCell ref="AE22:AH22"/>
    <mergeCell ref="C22:F22"/>
    <mergeCell ref="G22:J22"/>
    <mergeCell ref="K22:N22"/>
    <mergeCell ref="O22:S22"/>
    <mergeCell ref="T23:U23"/>
    <mergeCell ref="V23:AA23"/>
    <mergeCell ref="AC23:AD23"/>
    <mergeCell ref="AE23:AH23"/>
    <mergeCell ref="C23:F23"/>
    <mergeCell ref="G23:J23"/>
    <mergeCell ref="K23:N23"/>
    <mergeCell ref="O23:S23"/>
    <mergeCell ref="T24:U24"/>
    <mergeCell ref="V24:AA24"/>
    <mergeCell ref="AC24:AD24"/>
    <mergeCell ref="AE24:AH24"/>
    <mergeCell ref="C24:F24"/>
    <mergeCell ref="G24:J24"/>
    <mergeCell ref="K24:N24"/>
    <mergeCell ref="O24:S24"/>
    <mergeCell ref="T25:U25"/>
    <mergeCell ref="V25:AA25"/>
    <mergeCell ref="AC25:AD25"/>
    <mergeCell ref="AE25:AH25"/>
    <mergeCell ref="C25:F25"/>
    <mergeCell ref="G25:J25"/>
    <mergeCell ref="K25:N25"/>
    <mergeCell ref="O25:S25"/>
    <mergeCell ref="T26:U26"/>
    <mergeCell ref="V26:AA26"/>
    <mergeCell ref="AC26:AD26"/>
    <mergeCell ref="AE26:AH26"/>
    <mergeCell ref="C26:F26"/>
    <mergeCell ref="G26:J26"/>
    <mergeCell ref="K26:N26"/>
    <mergeCell ref="O26:S26"/>
    <mergeCell ref="T27:U27"/>
    <mergeCell ref="V27:AA27"/>
    <mergeCell ref="AC27:AD27"/>
    <mergeCell ref="AE27:AH27"/>
    <mergeCell ref="C27:F27"/>
    <mergeCell ref="G27:J27"/>
    <mergeCell ref="K27:N27"/>
    <mergeCell ref="O27:S27"/>
    <mergeCell ref="T28:U28"/>
    <mergeCell ref="V28:AA28"/>
    <mergeCell ref="AC28:AD28"/>
    <mergeCell ref="AE28:AH28"/>
    <mergeCell ref="C28:F28"/>
    <mergeCell ref="G28:J28"/>
    <mergeCell ref="K28:N28"/>
    <mergeCell ref="O28:S28"/>
    <mergeCell ref="T29:U29"/>
    <mergeCell ref="V29:AA29"/>
    <mergeCell ref="AC29:AD29"/>
    <mergeCell ref="AE29:AH29"/>
    <mergeCell ref="C29:F29"/>
    <mergeCell ref="G29:J29"/>
    <mergeCell ref="K29:N29"/>
    <mergeCell ref="O29:S29"/>
    <mergeCell ref="T30:U30"/>
    <mergeCell ref="V30:AA30"/>
    <mergeCell ref="AC30:AD30"/>
    <mergeCell ref="AE30:AH30"/>
    <mergeCell ref="C30:F30"/>
    <mergeCell ref="G30:J30"/>
    <mergeCell ref="K30:N30"/>
    <mergeCell ref="O30:S30"/>
    <mergeCell ref="T31:U31"/>
    <mergeCell ref="V31:AA31"/>
    <mergeCell ref="AC31:AD31"/>
    <mergeCell ref="AE31:AH31"/>
    <mergeCell ref="C31:F31"/>
    <mergeCell ref="G31:J31"/>
    <mergeCell ref="K31:N31"/>
    <mergeCell ref="O31:S31"/>
    <mergeCell ref="T32:U32"/>
    <mergeCell ref="V32:AA32"/>
    <mergeCell ref="AC32:AD32"/>
    <mergeCell ref="AE32:AH32"/>
    <mergeCell ref="C32:F32"/>
    <mergeCell ref="G32:J32"/>
    <mergeCell ref="K32:N32"/>
    <mergeCell ref="O32:S32"/>
    <mergeCell ref="T33:U33"/>
    <mergeCell ref="V33:AA33"/>
    <mergeCell ref="AC33:AD33"/>
    <mergeCell ref="AE33:AH33"/>
    <mergeCell ref="C33:F33"/>
    <mergeCell ref="G33:J33"/>
    <mergeCell ref="K33:N33"/>
    <mergeCell ref="O33:S33"/>
    <mergeCell ref="T34:U34"/>
    <mergeCell ref="V34:AA34"/>
    <mergeCell ref="AC34:AD34"/>
    <mergeCell ref="AE34:AH34"/>
    <mergeCell ref="C34:F34"/>
    <mergeCell ref="G34:J34"/>
    <mergeCell ref="K34:N34"/>
    <mergeCell ref="O34:S34"/>
    <mergeCell ref="T35:U35"/>
    <mergeCell ref="V35:AA35"/>
    <mergeCell ref="AC35:AD35"/>
    <mergeCell ref="AE35:AH35"/>
    <mergeCell ref="C35:F35"/>
    <mergeCell ref="G35:J35"/>
    <mergeCell ref="K35:N35"/>
    <mergeCell ref="O35:S35"/>
    <mergeCell ref="T36:U36"/>
    <mergeCell ref="V36:AA36"/>
    <mergeCell ref="AC36:AD36"/>
    <mergeCell ref="AE36:AH36"/>
    <mergeCell ref="C36:F36"/>
    <mergeCell ref="G36:J36"/>
    <mergeCell ref="K36:N36"/>
    <mergeCell ref="O36:S36"/>
    <mergeCell ref="T37:U37"/>
    <mergeCell ref="V37:AA37"/>
    <mergeCell ref="AC37:AD37"/>
    <mergeCell ref="AE37:AH37"/>
    <mergeCell ref="C37:F37"/>
    <mergeCell ref="G37:J37"/>
    <mergeCell ref="K37:N37"/>
    <mergeCell ref="O37:S37"/>
    <mergeCell ref="T38:U38"/>
    <mergeCell ref="V38:AA38"/>
    <mergeCell ref="AC38:AD38"/>
    <mergeCell ref="AE38:AH38"/>
    <mergeCell ref="C38:F38"/>
    <mergeCell ref="G38:J38"/>
    <mergeCell ref="K38:N38"/>
    <mergeCell ref="O38:S38"/>
    <mergeCell ref="T39:U39"/>
    <mergeCell ref="V39:AA39"/>
    <mergeCell ref="AC39:AD39"/>
    <mergeCell ref="AE39:AH39"/>
    <mergeCell ref="C39:F39"/>
    <mergeCell ref="G39:J39"/>
    <mergeCell ref="K39:N39"/>
    <mergeCell ref="O39:S39"/>
    <mergeCell ref="T40:U40"/>
    <mergeCell ref="V40:AA40"/>
    <mergeCell ref="AC40:AD40"/>
    <mergeCell ref="AE40:AH40"/>
    <mergeCell ref="C40:F40"/>
    <mergeCell ref="G40:J40"/>
    <mergeCell ref="K40:N40"/>
    <mergeCell ref="O40:S40"/>
    <mergeCell ref="T41:U41"/>
    <mergeCell ref="V41:AA41"/>
    <mergeCell ref="AC41:AD41"/>
    <mergeCell ref="AE41:AH41"/>
    <mergeCell ref="C41:F41"/>
    <mergeCell ref="G41:J41"/>
    <mergeCell ref="K41:N41"/>
    <mergeCell ref="O41:S41"/>
    <mergeCell ref="T42:U42"/>
    <mergeCell ref="V42:AA42"/>
    <mergeCell ref="AC42:AD42"/>
    <mergeCell ref="AE42:AH42"/>
    <mergeCell ref="C42:F42"/>
    <mergeCell ref="G42:J42"/>
    <mergeCell ref="K42:N42"/>
    <mergeCell ref="O42:S42"/>
    <mergeCell ref="T43:U43"/>
    <mergeCell ref="V43:AA43"/>
    <mergeCell ref="AC43:AD43"/>
    <mergeCell ref="AE43:AH43"/>
    <mergeCell ref="C43:F43"/>
    <mergeCell ref="G43:J43"/>
    <mergeCell ref="K43:N43"/>
    <mergeCell ref="O43:S43"/>
    <mergeCell ref="T44:U44"/>
    <mergeCell ref="V44:AA44"/>
    <mergeCell ref="AC44:AD44"/>
    <mergeCell ref="AE44:AH44"/>
    <mergeCell ref="C44:F44"/>
    <mergeCell ref="G44:J44"/>
    <mergeCell ref="K44:N44"/>
    <mergeCell ref="O44:S44"/>
    <mergeCell ref="T45:U45"/>
    <mergeCell ref="V45:AA45"/>
    <mergeCell ref="AC45:AD45"/>
    <mergeCell ref="AE45:AH45"/>
    <mergeCell ref="C45:F45"/>
    <mergeCell ref="G45:J45"/>
    <mergeCell ref="K45:N45"/>
    <mergeCell ref="O45:S45"/>
    <mergeCell ref="T46:U46"/>
    <mergeCell ref="V46:AA46"/>
    <mergeCell ref="AC46:AD46"/>
    <mergeCell ref="AE46:AH46"/>
    <mergeCell ref="C46:F46"/>
    <mergeCell ref="G46:J46"/>
    <mergeCell ref="K46:N46"/>
    <mergeCell ref="O46:S46"/>
    <mergeCell ref="T47:U47"/>
    <mergeCell ref="V47:AA47"/>
    <mergeCell ref="AC47:AD47"/>
    <mergeCell ref="AE47:AH47"/>
    <mergeCell ref="C47:F47"/>
    <mergeCell ref="G47:J47"/>
    <mergeCell ref="K47:N47"/>
    <mergeCell ref="O47:S47"/>
    <mergeCell ref="T48:U48"/>
    <mergeCell ref="V48:AA48"/>
    <mergeCell ref="AC48:AD48"/>
    <mergeCell ref="AE48:AH48"/>
    <mergeCell ref="C48:F48"/>
    <mergeCell ref="G48:J48"/>
    <mergeCell ref="K48:N48"/>
    <mergeCell ref="O48:S48"/>
    <mergeCell ref="T49:U49"/>
    <mergeCell ref="V49:AA49"/>
    <mergeCell ref="AC49:AD49"/>
    <mergeCell ref="AE49:AH49"/>
    <mergeCell ref="C49:F49"/>
    <mergeCell ref="G49:J49"/>
    <mergeCell ref="K49:N49"/>
    <mergeCell ref="O49:S49"/>
    <mergeCell ref="T50:U50"/>
    <mergeCell ref="V50:AA50"/>
    <mergeCell ref="AC50:AD50"/>
    <mergeCell ref="AE50:AH50"/>
    <mergeCell ref="C50:F50"/>
    <mergeCell ref="G50:J50"/>
    <mergeCell ref="K50:N50"/>
    <mergeCell ref="O50:S50"/>
    <mergeCell ref="T51:U51"/>
    <mergeCell ref="V51:AA51"/>
    <mergeCell ref="AC51:AD51"/>
    <mergeCell ref="AE51:AH51"/>
    <mergeCell ref="C51:F51"/>
    <mergeCell ref="G51:J51"/>
    <mergeCell ref="K51:N51"/>
    <mergeCell ref="O51:S51"/>
    <mergeCell ref="T52:U52"/>
    <mergeCell ref="V52:AA52"/>
    <mergeCell ref="AC52:AD52"/>
    <mergeCell ref="AE52:AH52"/>
    <mergeCell ref="C52:F52"/>
    <mergeCell ref="G52:J52"/>
    <mergeCell ref="K52:N52"/>
    <mergeCell ref="O52:S52"/>
    <mergeCell ref="T53:U53"/>
    <mergeCell ref="V53:AA53"/>
    <mergeCell ref="AC53:AD53"/>
    <mergeCell ref="AE53:AH53"/>
    <mergeCell ref="C53:F53"/>
    <mergeCell ref="G53:J53"/>
    <mergeCell ref="K53:N53"/>
    <mergeCell ref="O53:S53"/>
    <mergeCell ref="T54:U54"/>
    <mergeCell ref="V54:AA54"/>
    <mergeCell ref="AC54:AD54"/>
    <mergeCell ref="AE54:AH54"/>
    <mergeCell ref="C54:F54"/>
    <mergeCell ref="G54:J54"/>
    <mergeCell ref="K54:N54"/>
    <mergeCell ref="O54:S54"/>
    <mergeCell ref="T55:U55"/>
    <mergeCell ref="V55:AA55"/>
    <mergeCell ref="AC55:AD55"/>
    <mergeCell ref="AE55:AH55"/>
    <mergeCell ref="C55:F55"/>
    <mergeCell ref="G55:J55"/>
    <mergeCell ref="K55:N55"/>
    <mergeCell ref="O55:S55"/>
    <mergeCell ref="T56:U56"/>
    <mergeCell ref="V56:AA56"/>
    <mergeCell ref="AC56:AD56"/>
    <mergeCell ref="AE56:AH56"/>
    <mergeCell ref="C56:F56"/>
    <mergeCell ref="G56:J56"/>
    <mergeCell ref="K56:N56"/>
    <mergeCell ref="O56:S56"/>
    <mergeCell ref="T57:U57"/>
    <mergeCell ref="V57:AA57"/>
    <mergeCell ref="AC57:AD57"/>
    <mergeCell ref="AE57:AH57"/>
    <mergeCell ref="C57:F57"/>
    <mergeCell ref="G57:J57"/>
    <mergeCell ref="K57:N57"/>
    <mergeCell ref="O57:S57"/>
    <mergeCell ref="T58:U58"/>
    <mergeCell ref="V58:AA58"/>
    <mergeCell ref="AC58:AD58"/>
    <mergeCell ref="AE58:AH58"/>
    <mergeCell ref="C58:F58"/>
    <mergeCell ref="G58:J58"/>
    <mergeCell ref="K58:N58"/>
    <mergeCell ref="O58:S58"/>
    <mergeCell ref="T59:U59"/>
    <mergeCell ref="V59:AA59"/>
    <mergeCell ref="AC59:AD59"/>
    <mergeCell ref="AE59:AH59"/>
    <mergeCell ref="C59:F59"/>
    <mergeCell ref="G59:J59"/>
    <mergeCell ref="K59:N59"/>
    <mergeCell ref="O59:S59"/>
    <mergeCell ref="T60:U60"/>
    <mergeCell ref="V60:AA60"/>
    <mergeCell ref="AC60:AD60"/>
    <mergeCell ref="AE60:AH60"/>
    <mergeCell ref="C60:F60"/>
    <mergeCell ref="G60:J60"/>
    <mergeCell ref="K60:N60"/>
    <mergeCell ref="O60:S60"/>
    <mergeCell ref="T61:U61"/>
    <mergeCell ref="V61:AA61"/>
    <mergeCell ref="AC61:AD61"/>
    <mergeCell ref="AE61:AH61"/>
    <mergeCell ref="C61:F61"/>
    <mergeCell ref="G61:J61"/>
    <mergeCell ref="K61:N61"/>
    <mergeCell ref="O61:S61"/>
    <mergeCell ref="T62:U62"/>
    <mergeCell ref="V62:AA62"/>
    <mergeCell ref="AC62:AD62"/>
    <mergeCell ref="AE62:AH62"/>
    <mergeCell ref="C62:F62"/>
    <mergeCell ref="G62:J62"/>
    <mergeCell ref="K62:N62"/>
    <mergeCell ref="O62:S62"/>
    <mergeCell ref="T63:U63"/>
    <mergeCell ref="V63:AA63"/>
    <mergeCell ref="AC63:AD63"/>
    <mergeCell ref="AE63:AH63"/>
    <mergeCell ref="C63:F63"/>
    <mergeCell ref="G63:J63"/>
    <mergeCell ref="K63:N63"/>
    <mergeCell ref="O63:S63"/>
    <mergeCell ref="T64:U64"/>
    <mergeCell ref="V64:AA64"/>
    <mergeCell ref="AC64:AD64"/>
    <mergeCell ref="AE64:AH64"/>
    <mergeCell ref="C64:F64"/>
    <mergeCell ref="G64:J64"/>
    <mergeCell ref="K64:N64"/>
    <mergeCell ref="O64:S64"/>
    <mergeCell ref="T65:U65"/>
    <mergeCell ref="V65:AA65"/>
    <mergeCell ref="AC65:AD65"/>
    <mergeCell ref="AE65:AH65"/>
    <mergeCell ref="C65:F65"/>
    <mergeCell ref="G65:J65"/>
    <mergeCell ref="K65:N65"/>
    <mergeCell ref="O65:S65"/>
    <mergeCell ref="T66:U66"/>
    <mergeCell ref="V66:AA66"/>
    <mergeCell ref="AC66:AD66"/>
    <mergeCell ref="AE66:AH66"/>
    <mergeCell ref="C66:F66"/>
    <mergeCell ref="G66:J66"/>
    <mergeCell ref="K66:N66"/>
    <mergeCell ref="O66:S66"/>
    <mergeCell ref="T67:U67"/>
    <mergeCell ref="V67:AA67"/>
    <mergeCell ref="AC67:AD67"/>
    <mergeCell ref="AE67:AH67"/>
    <mergeCell ref="C67:F67"/>
    <mergeCell ref="G67:J67"/>
    <mergeCell ref="K67:N67"/>
    <mergeCell ref="O67:S67"/>
    <mergeCell ref="T68:U68"/>
    <mergeCell ref="V68:AA68"/>
    <mergeCell ref="AC68:AD68"/>
    <mergeCell ref="AE68:AH68"/>
    <mergeCell ref="C68:F68"/>
    <mergeCell ref="G68:J68"/>
    <mergeCell ref="K68:N68"/>
    <mergeCell ref="O68:S68"/>
    <mergeCell ref="T69:U69"/>
    <mergeCell ref="V69:AA69"/>
    <mergeCell ref="AC69:AD69"/>
    <mergeCell ref="AE69:AH69"/>
    <mergeCell ref="C69:F69"/>
    <mergeCell ref="G69:J69"/>
    <mergeCell ref="K69:N69"/>
    <mergeCell ref="O69:S69"/>
    <mergeCell ref="T70:U70"/>
    <mergeCell ref="V70:AA70"/>
    <mergeCell ref="AC70:AD70"/>
    <mergeCell ref="AE70:AH70"/>
    <mergeCell ref="C70:F70"/>
    <mergeCell ref="G70:J70"/>
    <mergeCell ref="K70:N70"/>
    <mergeCell ref="O70:S70"/>
    <mergeCell ref="T71:U71"/>
    <mergeCell ref="V71:AA71"/>
    <mergeCell ref="AC71:AD71"/>
    <mergeCell ref="AE71:AH71"/>
    <mergeCell ref="C71:F71"/>
    <mergeCell ref="G71:J71"/>
    <mergeCell ref="K71:N71"/>
    <mergeCell ref="O71:S71"/>
    <mergeCell ref="T72:U72"/>
    <mergeCell ref="V72:AA72"/>
    <mergeCell ref="AC72:AD72"/>
    <mergeCell ref="AE72:AH72"/>
    <mergeCell ref="C72:F72"/>
    <mergeCell ref="G72:J72"/>
    <mergeCell ref="K72:N72"/>
    <mergeCell ref="O72:S72"/>
    <mergeCell ref="T73:U73"/>
    <mergeCell ref="V73:AA73"/>
    <mergeCell ref="AC73:AD73"/>
    <mergeCell ref="AE73:AH73"/>
    <mergeCell ref="C73:F73"/>
    <mergeCell ref="G73:J73"/>
    <mergeCell ref="K73:N73"/>
    <mergeCell ref="O73:S73"/>
    <mergeCell ref="T74:U74"/>
    <mergeCell ref="V74:AA74"/>
    <mergeCell ref="AC74:AD74"/>
    <mergeCell ref="AE74:AH74"/>
    <mergeCell ref="C74:F74"/>
    <mergeCell ref="G74:J74"/>
    <mergeCell ref="K74:N74"/>
    <mergeCell ref="O74:S74"/>
    <mergeCell ref="T75:U75"/>
    <mergeCell ref="V75:AA75"/>
    <mergeCell ref="AC75:AD75"/>
    <mergeCell ref="AE75:AH75"/>
    <mergeCell ref="C75:F75"/>
    <mergeCell ref="G75:J75"/>
    <mergeCell ref="K75:N75"/>
    <mergeCell ref="O75:S75"/>
    <mergeCell ref="T76:U76"/>
    <mergeCell ref="V76:AA76"/>
    <mergeCell ref="AC76:AD76"/>
    <mergeCell ref="AE76:AH76"/>
    <mergeCell ref="C76:F76"/>
    <mergeCell ref="G76:J76"/>
    <mergeCell ref="K76:N76"/>
    <mergeCell ref="O76:S76"/>
    <mergeCell ref="T77:U77"/>
    <mergeCell ref="V77:AA77"/>
    <mergeCell ref="AC77:AD77"/>
    <mergeCell ref="AE77:AH77"/>
    <mergeCell ref="C77:F77"/>
    <mergeCell ref="G77:J77"/>
    <mergeCell ref="K77:N77"/>
    <mergeCell ref="O77:S77"/>
    <mergeCell ref="T78:U78"/>
    <mergeCell ref="V78:AA78"/>
    <mergeCell ref="AC78:AD78"/>
    <mergeCell ref="AE78:AH78"/>
    <mergeCell ref="C78:F78"/>
    <mergeCell ref="G78:J78"/>
    <mergeCell ref="K78:N78"/>
    <mergeCell ref="O78:S78"/>
    <mergeCell ref="T79:U79"/>
    <mergeCell ref="V79:AA79"/>
    <mergeCell ref="AC79:AD79"/>
    <mergeCell ref="AE79:AH79"/>
    <mergeCell ref="C79:F79"/>
    <mergeCell ref="G79:J79"/>
    <mergeCell ref="K79:N79"/>
    <mergeCell ref="O79:S79"/>
    <mergeCell ref="T80:U80"/>
    <mergeCell ref="V80:AA80"/>
    <mergeCell ref="AC80:AD80"/>
    <mergeCell ref="AE80:AH80"/>
    <mergeCell ref="C80:F80"/>
    <mergeCell ref="G80:J80"/>
    <mergeCell ref="K80:N80"/>
    <mergeCell ref="O80:S80"/>
    <mergeCell ref="T81:U81"/>
    <mergeCell ref="V81:AA81"/>
    <mergeCell ref="AC81:AD81"/>
    <mergeCell ref="AE81:AH81"/>
    <mergeCell ref="C81:F81"/>
    <mergeCell ref="G81:J81"/>
    <mergeCell ref="K81:N81"/>
    <mergeCell ref="O81:S81"/>
    <mergeCell ref="T82:U82"/>
    <mergeCell ref="V82:AA82"/>
    <mergeCell ref="AC82:AD82"/>
    <mergeCell ref="AE82:AH82"/>
    <mergeCell ref="C82:F82"/>
    <mergeCell ref="G82:J82"/>
    <mergeCell ref="K82:N82"/>
    <mergeCell ref="O82:S82"/>
    <mergeCell ref="T83:U83"/>
    <mergeCell ref="V83:AA83"/>
    <mergeCell ref="AC83:AD83"/>
    <mergeCell ref="AE83:AH83"/>
    <mergeCell ref="C83:F83"/>
    <mergeCell ref="G83:J83"/>
    <mergeCell ref="K83:N83"/>
    <mergeCell ref="O83:S83"/>
    <mergeCell ref="T84:U84"/>
    <mergeCell ref="V84:AA84"/>
    <mergeCell ref="AC84:AD84"/>
    <mergeCell ref="AE84:AH84"/>
    <mergeCell ref="C84:F84"/>
    <mergeCell ref="G84:J84"/>
    <mergeCell ref="K84:N84"/>
    <mergeCell ref="O84:S84"/>
    <mergeCell ref="T85:U85"/>
    <mergeCell ref="V85:AA85"/>
    <mergeCell ref="AC85:AD85"/>
    <mergeCell ref="AE85:AH85"/>
    <mergeCell ref="C85:F85"/>
    <mergeCell ref="G85:J85"/>
    <mergeCell ref="K85:N85"/>
    <mergeCell ref="O85:S85"/>
    <mergeCell ref="T86:U86"/>
    <mergeCell ref="V86:AA86"/>
    <mergeCell ref="AC86:AD86"/>
    <mergeCell ref="AE86:AH86"/>
    <mergeCell ref="C86:F86"/>
    <mergeCell ref="G86:J86"/>
    <mergeCell ref="K86:N86"/>
    <mergeCell ref="O86:S86"/>
    <mergeCell ref="T87:U87"/>
    <mergeCell ref="V87:AA87"/>
    <mergeCell ref="AC87:AD87"/>
    <mergeCell ref="AE87:AH87"/>
    <mergeCell ref="C87:F87"/>
    <mergeCell ref="G87:J87"/>
    <mergeCell ref="K87:N87"/>
    <mergeCell ref="O87:S87"/>
    <mergeCell ref="T88:U88"/>
    <mergeCell ref="V88:AA88"/>
    <mergeCell ref="AC88:AD88"/>
    <mergeCell ref="AE88:AH88"/>
    <mergeCell ref="C88:F88"/>
    <mergeCell ref="G88:J88"/>
    <mergeCell ref="K88:N88"/>
    <mergeCell ref="O88:S88"/>
    <mergeCell ref="T89:U89"/>
    <mergeCell ref="V89:AA89"/>
    <mergeCell ref="AC89:AD89"/>
    <mergeCell ref="AE89:AH89"/>
    <mergeCell ref="C89:F89"/>
    <mergeCell ref="G89:J89"/>
    <mergeCell ref="K89:N89"/>
    <mergeCell ref="O89:S89"/>
    <mergeCell ref="T90:U90"/>
    <mergeCell ref="V90:AA90"/>
    <mergeCell ref="AC90:AD90"/>
    <mergeCell ref="AE90:AH90"/>
    <mergeCell ref="C90:F90"/>
    <mergeCell ref="G90:J90"/>
    <mergeCell ref="K90:N90"/>
    <mergeCell ref="O90:S90"/>
    <mergeCell ref="T91:U91"/>
    <mergeCell ref="V91:AA91"/>
    <mergeCell ref="AC91:AD91"/>
    <mergeCell ref="AE91:AH91"/>
    <mergeCell ref="C91:F91"/>
    <mergeCell ref="G91:J91"/>
    <mergeCell ref="K91:N91"/>
    <mergeCell ref="O91:S91"/>
    <mergeCell ref="T92:U92"/>
    <mergeCell ref="V92:AA92"/>
    <mergeCell ref="AC92:AD92"/>
    <mergeCell ref="AE92:AH92"/>
    <mergeCell ref="C92:F92"/>
    <mergeCell ref="G92:J92"/>
    <mergeCell ref="K92:N92"/>
    <mergeCell ref="O92:S92"/>
    <mergeCell ref="T93:U93"/>
    <mergeCell ref="V93:AA93"/>
    <mergeCell ref="AC93:AD93"/>
    <mergeCell ref="AE93:AH93"/>
    <mergeCell ref="C93:F93"/>
    <mergeCell ref="G93:J93"/>
    <mergeCell ref="K93:N93"/>
    <mergeCell ref="O93:S93"/>
    <mergeCell ref="T94:U94"/>
    <mergeCell ref="V94:AA94"/>
    <mergeCell ref="AC94:AD94"/>
    <mergeCell ref="AE94:AH94"/>
    <mergeCell ref="C94:F94"/>
    <mergeCell ref="G94:J94"/>
    <mergeCell ref="K94:N94"/>
    <mergeCell ref="O94:S94"/>
    <mergeCell ref="T95:U95"/>
    <mergeCell ref="V95:AA95"/>
    <mergeCell ref="AC95:AD95"/>
    <mergeCell ref="AE95:AH95"/>
    <mergeCell ref="C95:F95"/>
    <mergeCell ref="G95:J95"/>
    <mergeCell ref="K95:N95"/>
    <mergeCell ref="O95:S95"/>
    <mergeCell ref="T96:U96"/>
    <mergeCell ref="V96:AA96"/>
    <mergeCell ref="AC96:AD96"/>
    <mergeCell ref="AE96:AH96"/>
    <mergeCell ref="C96:F96"/>
    <mergeCell ref="G96:J96"/>
    <mergeCell ref="K96:N96"/>
    <mergeCell ref="O96:S96"/>
    <mergeCell ref="T97:U97"/>
    <mergeCell ref="V97:AA97"/>
    <mergeCell ref="AC97:AD97"/>
    <mergeCell ref="AE97:AH97"/>
    <mergeCell ref="C97:F97"/>
    <mergeCell ref="G97:J97"/>
    <mergeCell ref="K97:N97"/>
    <mergeCell ref="O97:S97"/>
    <mergeCell ref="T98:U98"/>
    <mergeCell ref="V98:AA98"/>
    <mergeCell ref="AC98:AD98"/>
    <mergeCell ref="AE98:AH98"/>
    <mergeCell ref="C98:F98"/>
    <mergeCell ref="G98:J98"/>
    <mergeCell ref="K98:N98"/>
    <mergeCell ref="O98:S98"/>
    <mergeCell ref="T99:U99"/>
    <mergeCell ref="V99:AA99"/>
    <mergeCell ref="AC99:AD99"/>
    <mergeCell ref="AE99:AH99"/>
    <mergeCell ref="C99:F99"/>
    <mergeCell ref="G99:J99"/>
    <mergeCell ref="K99:N99"/>
    <mergeCell ref="O99:S99"/>
    <mergeCell ref="T100:U100"/>
    <mergeCell ref="V100:AA100"/>
    <mergeCell ref="AC100:AD100"/>
    <mergeCell ref="AE100:AH100"/>
    <mergeCell ref="C100:F100"/>
    <mergeCell ref="G100:J100"/>
    <mergeCell ref="K100:N100"/>
    <mergeCell ref="O100:S100"/>
    <mergeCell ref="T101:U101"/>
    <mergeCell ref="V101:AA101"/>
    <mergeCell ref="AC101:AD101"/>
    <mergeCell ref="AE101:AH101"/>
    <mergeCell ref="C101:F101"/>
    <mergeCell ref="G101:J101"/>
    <mergeCell ref="K101:N101"/>
    <mergeCell ref="O101:S101"/>
    <mergeCell ref="T102:U102"/>
    <mergeCell ref="V102:AA102"/>
    <mergeCell ref="AC102:AD102"/>
    <mergeCell ref="AE102:AH102"/>
    <mergeCell ref="C102:F102"/>
    <mergeCell ref="G102:J102"/>
    <mergeCell ref="K102:N102"/>
    <mergeCell ref="O102:S102"/>
    <mergeCell ref="T103:U103"/>
    <mergeCell ref="V103:AA103"/>
    <mergeCell ref="AC103:AD103"/>
    <mergeCell ref="AE103:AH103"/>
    <mergeCell ref="C103:F103"/>
    <mergeCell ref="G103:J103"/>
    <mergeCell ref="K103:N103"/>
    <mergeCell ref="O103:S103"/>
    <mergeCell ref="T104:U104"/>
    <mergeCell ref="V104:AA104"/>
    <mergeCell ref="AC104:AD104"/>
    <mergeCell ref="AE104:AH104"/>
    <mergeCell ref="C104:F104"/>
    <mergeCell ref="G104:J104"/>
    <mergeCell ref="K104:N104"/>
    <mergeCell ref="O104:S104"/>
    <mergeCell ref="T105:U105"/>
    <mergeCell ref="V105:AA105"/>
    <mergeCell ref="AC105:AD105"/>
    <mergeCell ref="AE105:AH105"/>
    <mergeCell ref="C105:F105"/>
    <mergeCell ref="G105:J105"/>
    <mergeCell ref="K105:N105"/>
    <mergeCell ref="O105:S105"/>
    <mergeCell ref="T106:U106"/>
    <mergeCell ref="V106:AA106"/>
    <mergeCell ref="AC106:AD106"/>
    <mergeCell ref="AE106:AH106"/>
    <mergeCell ref="C106:F106"/>
    <mergeCell ref="G106:J106"/>
    <mergeCell ref="K106:N106"/>
    <mergeCell ref="O106:S106"/>
    <mergeCell ref="T107:U107"/>
    <mergeCell ref="V107:AA107"/>
    <mergeCell ref="AC107:AD107"/>
    <mergeCell ref="AE107:AH107"/>
    <mergeCell ref="C107:F107"/>
    <mergeCell ref="G107:J107"/>
    <mergeCell ref="K107:N107"/>
    <mergeCell ref="O107:S107"/>
    <mergeCell ref="T108:U108"/>
    <mergeCell ref="V108:AA108"/>
    <mergeCell ref="AC108:AD108"/>
    <mergeCell ref="AE108:AH108"/>
    <mergeCell ref="C108:F108"/>
    <mergeCell ref="G108:J108"/>
    <mergeCell ref="K108:N108"/>
    <mergeCell ref="O108:S108"/>
    <mergeCell ref="T109:U109"/>
    <mergeCell ref="V109:AA109"/>
    <mergeCell ref="AC109:AD109"/>
    <mergeCell ref="AE109:AH109"/>
    <mergeCell ref="C109:F109"/>
    <mergeCell ref="G109:J109"/>
    <mergeCell ref="K109:N109"/>
    <mergeCell ref="O109:S109"/>
    <mergeCell ref="T110:U110"/>
    <mergeCell ref="V110:AA110"/>
    <mergeCell ref="AC110:AD110"/>
    <mergeCell ref="AE110:AH110"/>
    <mergeCell ref="C110:F110"/>
    <mergeCell ref="G110:J110"/>
    <mergeCell ref="K110:N110"/>
    <mergeCell ref="O110:S110"/>
    <mergeCell ref="T111:U111"/>
    <mergeCell ref="V111:AA111"/>
    <mergeCell ref="AC111:AD111"/>
    <mergeCell ref="AE111:AH111"/>
    <mergeCell ref="C111:F111"/>
    <mergeCell ref="G111:J111"/>
    <mergeCell ref="K111:N111"/>
    <mergeCell ref="O111:S111"/>
    <mergeCell ref="T112:U112"/>
    <mergeCell ref="V112:AA112"/>
    <mergeCell ref="AC112:AD112"/>
    <mergeCell ref="AE112:AH112"/>
    <mergeCell ref="C112:F112"/>
    <mergeCell ref="G112:J112"/>
    <mergeCell ref="K112:N112"/>
    <mergeCell ref="O112:S112"/>
    <mergeCell ref="T113:U113"/>
    <mergeCell ref="V113:AA113"/>
    <mergeCell ref="AC113:AD113"/>
    <mergeCell ref="AE113:AH113"/>
    <mergeCell ref="C113:F113"/>
    <mergeCell ref="G113:J113"/>
    <mergeCell ref="K113:N113"/>
    <mergeCell ref="O113:S113"/>
    <mergeCell ref="T114:U114"/>
    <mergeCell ref="V114:AA114"/>
    <mergeCell ref="AC114:AD114"/>
    <mergeCell ref="AE114:AH114"/>
    <mergeCell ref="C114:F114"/>
    <mergeCell ref="G114:J114"/>
    <mergeCell ref="K114:N114"/>
    <mergeCell ref="O114:S114"/>
    <mergeCell ref="T115:U115"/>
    <mergeCell ref="V115:AA115"/>
    <mergeCell ref="AC115:AD115"/>
    <mergeCell ref="AE115:AH115"/>
    <mergeCell ref="C115:F115"/>
    <mergeCell ref="G115:J115"/>
    <mergeCell ref="K115:N115"/>
    <mergeCell ref="O115:S115"/>
    <mergeCell ref="T116:U116"/>
    <mergeCell ref="V116:AA116"/>
    <mergeCell ref="AC116:AD116"/>
    <mergeCell ref="AE116:AH116"/>
    <mergeCell ref="C116:F116"/>
    <mergeCell ref="G116:J116"/>
    <mergeCell ref="K116:N116"/>
    <mergeCell ref="O116:S116"/>
    <mergeCell ref="T117:U117"/>
    <mergeCell ref="V117:AA117"/>
    <mergeCell ref="AC117:AD117"/>
    <mergeCell ref="AE117:AH117"/>
    <mergeCell ref="C117:F117"/>
    <mergeCell ref="G117:J117"/>
    <mergeCell ref="K117:N117"/>
    <mergeCell ref="O117:S117"/>
    <mergeCell ref="T118:U118"/>
    <mergeCell ref="V118:AA118"/>
    <mergeCell ref="AC118:AD118"/>
    <mergeCell ref="AE118:AH118"/>
    <mergeCell ref="C118:F118"/>
    <mergeCell ref="G118:J118"/>
    <mergeCell ref="K118:N118"/>
    <mergeCell ref="O118:S118"/>
    <mergeCell ref="T119:U119"/>
    <mergeCell ref="V119:AA119"/>
    <mergeCell ref="AC119:AD119"/>
    <mergeCell ref="AE119:AH119"/>
    <mergeCell ref="C119:F119"/>
    <mergeCell ref="G119:J119"/>
    <mergeCell ref="K119:N119"/>
    <mergeCell ref="O119:S119"/>
    <mergeCell ref="T120:U120"/>
    <mergeCell ref="V120:AA120"/>
    <mergeCell ref="AC120:AD120"/>
    <mergeCell ref="AE120:AH120"/>
    <mergeCell ref="C120:F120"/>
    <mergeCell ref="G120:J120"/>
    <mergeCell ref="K120:N120"/>
    <mergeCell ref="O120:S120"/>
    <mergeCell ref="T121:U121"/>
    <mergeCell ref="V121:AA121"/>
    <mergeCell ref="AC121:AD121"/>
    <mergeCell ref="AE121:AH121"/>
    <mergeCell ref="C121:F121"/>
    <mergeCell ref="G121:J121"/>
    <mergeCell ref="K121:N121"/>
    <mergeCell ref="O121:S121"/>
    <mergeCell ref="T122:U122"/>
    <mergeCell ref="V122:AA122"/>
    <mergeCell ref="AC122:AD122"/>
    <mergeCell ref="AE122:AH122"/>
    <mergeCell ref="C122:F122"/>
    <mergeCell ref="G122:J122"/>
    <mergeCell ref="K122:N122"/>
    <mergeCell ref="O122:S122"/>
    <mergeCell ref="T123:U123"/>
    <mergeCell ref="V123:AA123"/>
    <mergeCell ref="AC123:AD123"/>
    <mergeCell ref="AE123:AH123"/>
    <mergeCell ref="C123:F123"/>
    <mergeCell ref="G123:J123"/>
    <mergeCell ref="K123:N123"/>
    <mergeCell ref="O123:S123"/>
    <mergeCell ref="T124:U124"/>
    <mergeCell ref="V124:AA124"/>
    <mergeCell ref="AC124:AD124"/>
    <mergeCell ref="AE124:AH124"/>
    <mergeCell ref="C124:F124"/>
    <mergeCell ref="G124:J124"/>
    <mergeCell ref="K124:N124"/>
    <mergeCell ref="O124:S124"/>
    <mergeCell ref="T125:U125"/>
    <mergeCell ref="V125:AA125"/>
    <mergeCell ref="AC125:AD125"/>
    <mergeCell ref="AE125:AH125"/>
    <mergeCell ref="C125:F125"/>
    <mergeCell ref="G125:J125"/>
    <mergeCell ref="K125:N125"/>
    <mergeCell ref="O125:S125"/>
    <mergeCell ref="T126:U126"/>
    <mergeCell ref="V126:AA126"/>
    <mergeCell ref="AC126:AD126"/>
    <mergeCell ref="AE126:AH126"/>
    <mergeCell ref="C126:F126"/>
    <mergeCell ref="G126:J126"/>
    <mergeCell ref="K126:N126"/>
    <mergeCell ref="O126:S126"/>
    <mergeCell ref="T127:U127"/>
    <mergeCell ref="V127:AA127"/>
    <mergeCell ref="AC127:AD127"/>
    <mergeCell ref="AE127:AH127"/>
    <mergeCell ref="C127:F127"/>
    <mergeCell ref="G127:J127"/>
    <mergeCell ref="K127:N127"/>
    <mergeCell ref="O127:S127"/>
    <mergeCell ref="T128:U128"/>
    <mergeCell ref="V128:AA128"/>
    <mergeCell ref="AC128:AD128"/>
    <mergeCell ref="AE128:AH128"/>
    <mergeCell ref="C128:F128"/>
    <mergeCell ref="G128:J128"/>
    <mergeCell ref="K128:N128"/>
    <mergeCell ref="O128:S128"/>
    <mergeCell ref="T129:U129"/>
    <mergeCell ref="V129:AA129"/>
    <mergeCell ref="AC129:AD129"/>
    <mergeCell ref="AE129:AH129"/>
    <mergeCell ref="C129:F129"/>
    <mergeCell ref="G129:J129"/>
    <mergeCell ref="K129:N129"/>
    <mergeCell ref="O129:S129"/>
    <mergeCell ref="T130:U130"/>
    <mergeCell ref="V130:AA130"/>
    <mergeCell ref="AC130:AD130"/>
    <mergeCell ref="AE130:AH130"/>
    <mergeCell ref="C130:F130"/>
    <mergeCell ref="G130:J130"/>
    <mergeCell ref="K130:N130"/>
    <mergeCell ref="O130:S130"/>
    <mergeCell ref="T131:U131"/>
    <mergeCell ref="V131:AA131"/>
    <mergeCell ref="AC131:AD131"/>
    <mergeCell ref="AE131:AH131"/>
    <mergeCell ref="C131:F131"/>
    <mergeCell ref="G131:J131"/>
    <mergeCell ref="K131:N131"/>
    <mergeCell ref="O131:S131"/>
    <mergeCell ref="T132:U132"/>
    <mergeCell ref="V132:AA132"/>
    <mergeCell ref="AC132:AD132"/>
    <mergeCell ref="AE132:AH132"/>
    <mergeCell ref="C132:F132"/>
    <mergeCell ref="G132:J132"/>
    <mergeCell ref="K132:N132"/>
    <mergeCell ref="O132:S132"/>
    <mergeCell ref="T133:U133"/>
    <mergeCell ref="V133:AA133"/>
    <mergeCell ref="AC133:AD133"/>
    <mergeCell ref="AE133:AH133"/>
    <mergeCell ref="C133:F133"/>
    <mergeCell ref="G133:J133"/>
    <mergeCell ref="K133:N133"/>
    <mergeCell ref="O133:S133"/>
    <mergeCell ref="T134:U134"/>
    <mergeCell ref="V134:AA134"/>
    <mergeCell ref="AC134:AD134"/>
    <mergeCell ref="AE134:AH134"/>
    <mergeCell ref="C134:F134"/>
    <mergeCell ref="G134:J134"/>
    <mergeCell ref="K134:N134"/>
    <mergeCell ref="O134:S134"/>
    <mergeCell ref="T135:U135"/>
    <mergeCell ref="V135:AA135"/>
    <mergeCell ref="AC135:AD135"/>
    <mergeCell ref="AE135:AH135"/>
    <mergeCell ref="C135:F135"/>
    <mergeCell ref="G135:J135"/>
    <mergeCell ref="K135:N135"/>
    <mergeCell ref="O135:S135"/>
    <mergeCell ref="T136:U136"/>
    <mergeCell ref="V136:AA136"/>
    <mergeCell ref="AC136:AD136"/>
    <mergeCell ref="AE136:AH136"/>
    <mergeCell ref="C136:F136"/>
    <mergeCell ref="G136:J136"/>
    <mergeCell ref="K136:N136"/>
    <mergeCell ref="O136:S136"/>
    <mergeCell ref="T137:U137"/>
    <mergeCell ref="V137:AA137"/>
    <mergeCell ref="AC137:AD137"/>
    <mergeCell ref="AE137:AH137"/>
    <mergeCell ref="C137:F137"/>
    <mergeCell ref="G137:J137"/>
    <mergeCell ref="K137:N137"/>
    <mergeCell ref="O137:S137"/>
    <mergeCell ref="T138:U138"/>
    <mergeCell ref="V138:AA138"/>
    <mergeCell ref="AC138:AD138"/>
    <mergeCell ref="AE138:AH138"/>
    <mergeCell ref="C138:F138"/>
    <mergeCell ref="G138:J138"/>
    <mergeCell ref="K138:N138"/>
    <mergeCell ref="O138:S138"/>
    <mergeCell ref="AC139:AD139"/>
    <mergeCell ref="AE139:AH139"/>
    <mergeCell ref="C139:F139"/>
    <mergeCell ref="G139:J139"/>
    <mergeCell ref="K139:N139"/>
    <mergeCell ref="O139:S139"/>
    <mergeCell ref="A140:N140"/>
    <mergeCell ref="O140:S140"/>
    <mergeCell ref="T140:U140"/>
    <mergeCell ref="V140:AA140"/>
    <mergeCell ref="T139:U139"/>
    <mergeCell ref="V139:AA139"/>
    <mergeCell ref="D142:E142"/>
    <mergeCell ref="F142:H142"/>
    <mergeCell ref="I142:L142"/>
    <mergeCell ref="AC140:AD140"/>
    <mergeCell ref="AE140:AH140"/>
    <mergeCell ref="A141:C141"/>
    <mergeCell ref="D141:L141"/>
    <mergeCell ref="M141:X141"/>
    <mergeCell ref="Y141:AF141"/>
    <mergeCell ref="AG141:AJ141"/>
    <mergeCell ref="AF142:AJ142"/>
    <mergeCell ref="A143:C143"/>
    <mergeCell ref="D143:M143"/>
    <mergeCell ref="N143:Y143"/>
    <mergeCell ref="Z143:AJ143"/>
    <mergeCell ref="M142:O142"/>
    <mergeCell ref="P142:W142"/>
    <mergeCell ref="Y142:Z142"/>
    <mergeCell ref="AA142:AE142"/>
    <mergeCell ref="A142:C142"/>
    <mergeCell ref="A147:AJ147"/>
    <mergeCell ref="Q144:V144"/>
    <mergeCell ref="W144:AJ144"/>
    <mergeCell ref="A145:AJ145"/>
    <mergeCell ref="A146:AJ146"/>
    <mergeCell ref="A144:C144"/>
    <mergeCell ref="E144:I144"/>
    <mergeCell ref="J144:L144"/>
    <mergeCell ref="M144:P144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 Ивановна</cp:lastModifiedBy>
  <dcterms:created xsi:type="dcterms:W3CDTF">2014-08-11T02:55:07Z</dcterms:created>
  <dcterms:modified xsi:type="dcterms:W3CDTF">2014-09-15T03:22:57Z</dcterms:modified>
  <cp:category/>
  <cp:version/>
  <cp:contentType/>
  <cp:contentStatus/>
</cp:coreProperties>
</file>